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4.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DCTPATICS17\Documents\DOCUMENTOS DE APOYO TIC\2025\PAGINA WEB\PLANEACIÓN\"/>
    </mc:Choice>
  </mc:AlternateContent>
  <xr:revisionPtr revIDLastSave="0" documentId="8_{11E9BBC2-6D4C-4EBA-94CE-032F03A91ECF}" xr6:coauthVersionLast="47" xr6:coauthVersionMax="47" xr10:uidLastSave="{00000000-0000-0000-0000-000000000000}"/>
  <bookViews>
    <workbookView xWindow="-120" yWindow="-120" windowWidth="29040" windowHeight="15840" tabRatio="776" firstSheet="2" activeTab="2" xr2:uid="{00000000-000D-0000-FFFF-FFFF00000000}"/>
  </bookViews>
  <sheets>
    <sheet name="POA INST" sheetId="1" state="hidden" r:id="rId1"/>
    <sheet name="Instructivo Evaluación " sheetId="82" r:id="rId2"/>
    <sheet name="POA Procesos" sheetId="50" r:id="rId3"/>
    <sheet name="Despliegue POA" sheetId="29" state="hidden" r:id="rId4"/>
    <sheet name="Plan de desarrollo" sheetId="57" state="hidden" r:id="rId5"/>
    <sheet name="Direccionamiento estratégico" sheetId="80" r:id="rId6"/>
    <sheet name="G. de calidad" sheetId="81" r:id="rId7"/>
    <sheet name="Atención urgencias" sheetId="68" r:id="rId8"/>
    <sheet name="Atención ambulatoria" sheetId="58" r:id="rId9"/>
    <sheet name="Atención hospitalaria" sheetId="64" r:id="rId10"/>
    <sheet name="Quirófanos" sheetId="70" r:id="rId11"/>
    <sheet name="G. preventiva y predictiva" sheetId="69" r:id="rId12"/>
    <sheet name="G. farmacéutica" sheetId="65" r:id="rId13"/>
    <sheet name="Apoyo diagnóstico" sheetId="61" r:id="rId14"/>
    <sheet name="Apoyo terapéutico" sheetId="60" r:id="rId15"/>
    <sheet name="Enfermería" sheetId="71" r:id="rId16"/>
    <sheet name="SIAU" sheetId="62" r:id="rId17"/>
    <sheet name="Seguridad del paciente" sheetId="72" r:id="rId18"/>
    <sheet name="Docencia servicio" sheetId="66" r:id="rId19"/>
    <sheet name="Investigación" sheetId="67" r:id="rId20"/>
    <sheet name="G. del talento humano" sheetId="63" r:id="rId21"/>
    <sheet name="BPM" sheetId="42" state="hidden" r:id="rId22"/>
    <sheet name="Hoja2" sheetId="56" state="hidden" r:id="rId23"/>
    <sheet name="Líneas Investigación" sheetId="44" state="hidden" r:id="rId24"/>
    <sheet name="Congresos" sheetId="45" state="hidden" r:id="rId25"/>
    <sheet name="Alianzas Estratégicas" sheetId="46" state="hidden" r:id="rId26"/>
    <sheet name="G. servicios de apoyo" sheetId="73" r:id="rId27"/>
    <sheet name="G. de la información" sheetId="74" r:id="rId28"/>
    <sheet name="G. de recursos físicos" sheetId="75" r:id="rId29"/>
    <sheet name="G. financiera" sheetId="76" r:id="rId30"/>
    <sheet name="G. jurídica" sheetId="77" r:id="rId31"/>
  </sheets>
  <externalReferences>
    <externalReference r:id="rId32"/>
    <externalReference r:id="rId33"/>
  </externalReferences>
  <definedNames>
    <definedName name="_xlnm.Print_Area" localSheetId="3">'Despliegue POA'!$A$1:$AA$40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2" i="69" l="1"/>
  <c r="AG8" i="63" l="1"/>
  <c r="AF8" i="63"/>
  <c r="AE8" i="63"/>
  <c r="AH8" i="63" l="1"/>
  <c r="AD14" i="81"/>
  <c r="T22" i="75"/>
  <c r="AD7" i="73"/>
  <c r="T13" i="63" l="1"/>
  <c r="Z13" i="63"/>
  <c r="AD15" i="81" l="1"/>
  <c r="AD16" i="81"/>
  <c r="AD9" i="74" l="1"/>
  <c r="T11" i="62" l="1"/>
  <c r="AH8" i="74"/>
  <c r="AH9" i="74"/>
  <c r="AH10" i="74"/>
  <c r="AH11" i="74"/>
  <c r="T14" i="60"/>
  <c r="T12" i="70" l="1"/>
  <c r="T13" i="58" l="1"/>
  <c r="AE8" i="80" l="1"/>
  <c r="AF8" i="80"/>
  <c r="AG8" i="80"/>
  <c r="AE8" i="77"/>
  <c r="AF8" i="77"/>
  <c r="AG8" i="77"/>
  <c r="AH8" i="77"/>
  <c r="AD7" i="76"/>
  <c r="AE7" i="76"/>
  <c r="AF7" i="76"/>
  <c r="AG7" i="76"/>
  <c r="AD8" i="76"/>
  <c r="AE8" i="76"/>
  <c r="AF8" i="76"/>
  <c r="AG8" i="76"/>
  <c r="AD9" i="76"/>
  <c r="AE9" i="76"/>
  <c r="AF9" i="76"/>
  <c r="AG9" i="76"/>
  <c r="AG15" i="75"/>
  <c r="AF15" i="75"/>
  <c r="AE15" i="75"/>
  <c r="AG8" i="75"/>
  <c r="AF8" i="75"/>
  <c r="AE8" i="75"/>
  <c r="AD16" i="75"/>
  <c r="AE16" i="75"/>
  <c r="AF16" i="75"/>
  <c r="AG16" i="75"/>
  <c r="AE17" i="75"/>
  <c r="AF17" i="75"/>
  <c r="AG17" i="75"/>
  <c r="AD18" i="75"/>
  <c r="AE18" i="75"/>
  <c r="AF18" i="75"/>
  <c r="AG18" i="75"/>
  <c r="AE19" i="75"/>
  <c r="AF19" i="75"/>
  <c r="AG19" i="75"/>
  <c r="AE20" i="75"/>
  <c r="AF20" i="75"/>
  <c r="AG20" i="75"/>
  <c r="AD7" i="75"/>
  <c r="AE7" i="75"/>
  <c r="AF7" i="75"/>
  <c r="AG7" i="75"/>
  <c r="AE9" i="75"/>
  <c r="AF9" i="75"/>
  <c r="AG9" i="75"/>
  <c r="AE10" i="75"/>
  <c r="AF10" i="75"/>
  <c r="AG10" i="75"/>
  <c r="AE11" i="75"/>
  <c r="AF11" i="75"/>
  <c r="AG11" i="75"/>
  <c r="AD12" i="74"/>
  <c r="AH12" i="74" s="1"/>
  <c r="AD13" i="74"/>
  <c r="AE13" i="74"/>
  <c r="AF13" i="74"/>
  <c r="AG13" i="74"/>
  <c r="AD9" i="63"/>
  <c r="AE9" i="63"/>
  <c r="AF9" i="63"/>
  <c r="AG9" i="63"/>
  <c r="AE8" i="67"/>
  <c r="AF8" i="67"/>
  <c r="AG8" i="67"/>
  <c r="AE9" i="67"/>
  <c r="AF9" i="67"/>
  <c r="AG9" i="67"/>
  <c r="AE10" i="67"/>
  <c r="AF10" i="67"/>
  <c r="AG10" i="67"/>
  <c r="AE11" i="67"/>
  <c r="AF11" i="67"/>
  <c r="AG11" i="67"/>
  <c r="AD12" i="67"/>
  <c r="AE12" i="67"/>
  <c r="AF12" i="67"/>
  <c r="AG12" i="67"/>
  <c r="AE11" i="66"/>
  <c r="AF11" i="66"/>
  <c r="AG11" i="66"/>
  <c r="AE12" i="66"/>
  <c r="AF12" i="66"/>
  <c r="AG12" i="66"/>
  <c r="AE8" i="66"/>
  <c r="AF8" i="66"/>
  <c r="AG8" i="66"/>
  <c r="AD9" i="66"/>
  <c r="AE9" i="66"/>
  <c r="AF9" i="66"/>
  <c r="AG9" i="66"/>
  <c r="AG7" i="72"/>
  <c r="AF7" i="72"/>
  <c r="AE7" i="72"/>
  <c r="AG9" i="62"/>
  <c r="AF9" i="62"/>
  <c r="AE9" i="62"/>
  <c r="AD9" i="62"/>
  <c r="AE10" i="71"/>
  <c r="AH10" i="71" s="1"/>
  <c r="AG9" i="71"/>
  <c r="AF9" i="71"/>
  <c r="AE9" i="71"/>
  <c r="AD9" i="71"/>
  <c r="AG8" i="71"/>
  <c r="AF8" i="71"/>
  <c r="AE8" i="71"/>
  <c r="AG11" i="60"/>
  <c r="AG10" i="60"/>
  <c r="AF10" i="60"/>
  <c r="AE10" i="60"/>
  <c r="AD10" i="60"/>
  <c r="AG9" i="60"/>
  <c r="AF9" i="60"/>
  <c r="AE9" i="60"/>
  <c r="AD9" i="60"/>
  <c r="AF8" i="60"/>
  <c r="AG8" i="60"/>
  <c r="AD12" i="65"/>
  <c r="AG12" i="65"/>
  <c r="AF12" i="65"/>
  <c r="AE12" i="65"/>
  <c r="AG8" i="65"/>
  <c r="AF8" i="65"/>
  <c r="AE8" i="65"/>
  <c r="AF15" i="69"/>
  <c r="AG15" i="69"/>
  <c r="AE15" i="69"/>
  <c r="AD15" i="69"/>
  <c r="AG13" i="69"/>
  <c r="AF13" i="69"/>
  <c r="AE13" i="69"/>
  <c r="AE10" i="81"/>
  <c r="AH10" i="81" s="1"/>
  <c r="AE14" i="81"/>
  <c r="AH14" i="81" s="1"/>
  <c r="AG13" i="81"/>
  <c r="AF13" i="81"/>
  <c r="AE13" i="81"/>
  <c r="AD13" i="81"/>
  <c r="AD11" i="64"/>
  <c r="AH11" i="64" s="1"/>
  <c r="AG8" i="64"/>
  <c r="AH8" i="64" s="1"/>
  <c r="AD11" i="69"/>
  <c r="AE11" i="69"/>
  <c r="AF11" i="69"/>
  <c r="AG11" i="69"/>
  <c r="AD21" i="75"/>
  <c r="AE21" i="75"/>
  <c r="AF21" i="75"/>
  <c r="AG21" i="75"/>
  <c r="AE7" i="73"/>
  <c r="AF7" i="73"/>
  <c r="AG7" i="73"/>
  <c r="AE8" i="73"/>
  <c r="AF8" i="73"/>
  <c r="AG8" i="73"/>
  <c r="AD8" i="73"/>
  <c r="AD9" i="73" s="1"/>
  <c r="AE9" i="80"/>
  <c r="AF9" i="80"/>
  <c r="AG9" i="80"/>
  <c r="AD15" i="74" l="1"/>
  <c r="AH8" i="60"/>
  <c r="AH20" i="75"/>
  <c r="AH9" i="67"/>
  <c r="AH9" i="66"/>
  <c r="AH10" i="75"/>
  <c r="AH15" i="69"/>
  <c r="AH10" i="60"/>
  <c r="AH8" i="80"/>
  <c r="AH8" i="65"/>
  <c r="AH11" i="75"/>
  <c r="AH12" i="66"/>
  <c r="AH13" i="81"/>
  <c r="AH12" i="65"/>
  <c r="AH18" i="75"/>
  <c r="AH15" i="75"/>
  <c r="AH19" i="75"/>
  <c r="AH10" i="67"/>
  <c r="AH13" i="74"/>
  <c r="AH9" i="75"/>
  <c r="AH17" i="75"/>
  <c r="AH11" i="67"/>
  <c r="AH8" i="66"/>
  <c r="AH16" i="75"/>
  <c r="AH12" i="67"/>
  <c r="AH8" i="67"/>
  <c r="AH7" i="76"/>
  <c r="AH8" i="71"/>
  <c r="AH9" i="76"/>
  <c r="AH9" i="63"/>
  <c r="AI8" i="77"/>
  <c r="AH8" i="73"/>
  <c r="AH9" i="62"/>
  <c r="AH11" i="66"/>
  <c r="AH8" i="75"/>
  <c r="AH8" i="76"/>
  <c r="AH9" i="60"/>
  <c r="AH7" i="75"/>
  <c r="AH11" i="69"/>
  <c r="AH7" i="73"/>
  <c r="AH21" i="75"/>
  <c r="AH9" i="80"/>
  <c r="AF9" i="77"/>
  <c r="AG9" i="77"/>
  <c r="AH9" i="77"/>
  <c r="AH7" i="77"/>
  <c r="AG7" i="77"/>
  <c r="AF7" i="77"/>
  <c r="AE7" i="77"/>
  <c r="AG10" i="76"/>
  <c r="AG11" i="76" s="1"/>
  <c r="AF10" i="76"/>
  <c r="AF11" i="76" s="1"/>
  <c r="AE10" i="76"/>
  <c r="AE11" i="76" s="1"/>
  <c r="AD10" i="76"/>
  <c r="AE12" i="75"/>
  <c r="AF12" i="75"/>
  <c r="AG12" i="75"/>
  <c r="AD13" i="75"/>
  <c r="AE13" i="75"/>
  <c r="AF13" i="75"/>
  <c r="AG13" i="75"/>
  <c r="AE14" i="75"/>
  <c r="AF14" i="75"/>
  <c r="AG14" i="75"/>
  <c r="AE14" i="74"/>
  <c r="AF14" i="74"/>
  <c r="AG14" i="74"/>
  <c r="AG7" i="74"/>
  <c r="AF7" i="74"/>
  <c r="AE7" i="74"/>
  <c r="AD10" i="63"/>
  <c r="AE10" i="63"/>
  <c r="AF10" i="63"/>
  <c r="AG10" i="63"/>
  <c r="AE11" i="63"/>
  <c r="AF11" i="63"/>
  <c r="AG11" i="63"/>
  <c r="AD12" i="63"/>
  <c r="AE12" i="63"/>
  <c r="AF12" i="63"/>
  <c r="AG12" i="63"/>
  <c r="AG7" i="63"/>
  <c r="AF7" i="63"/>
  <c r="AE7" i="63"/>
  <c r="AD7" i="63"/>
  <c r="AE13" i="67"/>
  <c r="AF13" i="67"/>
  <c r="AG13" i="67"/>
  <c r="AG7" i="67"/>
  <c r="AF7" i="67"/>
  <c r="AE7" i="67"/>
  <c r="AD7" i="67"/>
  <c r="AG13" i="66"/>
  <c r="AF13" i="66"/>
  <c r="AE13" i="66"/>
  <c r="AE10" i="66"/>
  <c r="AF10" i="66"/>
  <c r="AG10" i="66"/>
  <c r="AG7" i="66"/>
  <c r="AF7" i="66"/>
  <c r="AE7" i="66"/>
  <c r="AG8" i="72"/>
  <c r="AF8" i="72"/>
  <c r="AE8" i="72"/>
  <c r="AD8" i="72"/>
  <c r="AD9" i="72"/>
  <c r="AE9" i="72"/>
  <c r="AF9" i="72"/>
  <c r="AG9" i="72"/>
  <c r="AD10" i="62"/>
  <c r="AE10" i="62"/>
  <c r="AF10" i="62"/>
  <c r="AG10" i="62"/>
  <c r="AG7" i="62"/>
  <c r="AF7" i="62"/>
  <c r="AE7" i="62"/>
  <c r="AD7" i="62"/>
  <c r="AG11" i="71"/>
  <c r="AD12" i="71"/>
  <c r="AE12" i="71"/>
  <c r="AF12" i="71"/>
  <c r="AG12" i="71"/>
  <c r="AG7" i="71"/>
  <c r="AF7" i="71"/>
  <c r="AE7" i="71"/>
  <c r="AD7" i="71"/>
  <c r="AE9" i="61"/>
  <c r="AF9" i="61"/>
  <c r="AG9" i="61"/>
  <c r="AD11" i="61"/>
  <c r="AE11" i="61"/>
  <c r="AF11" i="61"/>
  <c r="AG11" i="61"/>
  <c r="AD12" i="61"/>
  <c r="AE12" i="61"/>
  <c r="AF12" i="61"/>
  <c r="AG12" i="61"/>
  <c r="AE9" i="65"/>
  <c r="AF9" i="65"/>
  <c r="AG9" i="65"/>
  <c r="AE10" i="65"/>
  <c r="AF10" i="65"/>
  <c r="AG10" i="65"/>
  <c r="AE11" i="65"/>
  <c r="AF11" i="65"/>
  <c r="AG11" i="65"/>
  <c r="AD13" i="65"/>
  <c r="AE13" i="65"/>
  <c r="AF13" i="65"/>
  <c r="AG13" i="65"/>
  <c r="AD14" i="65"/>
  <c r="AE14" i="65"/>
  <c r="AF14" i="65"/>
  <c r="AG14" i="65"/>
  <c r="AD15" i="65"/>
  <c r="AE15" i="65"/>
  <c r="AF15" i="65"/>
  <c r="AG15" i="65"/>
  <c r="AG7" i="65"/>
  <c r="AF7" i="65"/>
  <c r="AE7" i="65"/>
  <c r="AD8" i="69"/>
  <c r="AE8" i="69"/>
  <c r="AF8" i="69"/>
  <c r="AG8" i="69"/>
  <c r="AD9" i="69"/>
  <c r="AE9" i="69"/>
  <c r="AF9" i="69"/>
  <c r="AG9" i="69"/>
  <c r="AD10" i="69"/>
  <c r="AE10" i="69"/>
  <c r="AF10" i="69"/>
  <c r="AG10" i="69"/>
  <c r="AE12" i="69"/>
  <c r="AF12" i="69"/>
  <c r="AG12" i="69"/>
  <c r="AD14" i="69"/>
  <c r="AE14" i="69"/>
  <c r="AF14" i="69"/>
  <c r="AG14" i="69"/>
  <c r="AG7" i="69"/>
  <c r="AF7" i="69"/>
  <c r="AE7" i="69"/>
  <c r="AD8" i="70"/>
  <c r="AE8" i="70"/>
  <c r="AF8" i="70"/>
  <c r="AG8" i="70"/>
  <c r="AD9" i="70"/>
  <c r="AE9" i="70"/>
  <c r="AF9" i="70"/>
  <c r="AG9" i="70"/>
  <c r="AD10" i="70"/>
  <c r="AE10" i="70"/>
  <c r="AF10" i="70"/>
  <c r="AG10" i="70"/>
  <c r="AD11" i="70"/>
  <c r="AE11" i="70"/>
  <c r="AF11" i="70"/>
  <c r="AG11" i="70"/>
  <c r="AG7" i="70"/>
  <c r="AF7" i="70"/>
  <c r="AE7" i="70"/>
  <c r="AD7" i="70"/>
  <c r="AG14" i="64"/>
  <c r="AF14" i="64"/>
  <c r="AE14" i="64"/>
  <c r="AD9" i="64"/>
  <c r="AE9" i="64"/>
  <c r="AF9" i="64"/>
  <c r="AG9" i="64"/>
  <c r="AE10" i="64"/>
  <c r="AF10" i="64"/>
  <c r="AG10" i="64"/>
  <c r="AD12" i="64"/>
  <c r="AE12" i="64"/>
  <c r="AF12" i="64"/>
  <c r="AG12" i="64"/>
  <c r="AD15" i="64"/>
  <c r="AE15" i="64"/>
  <c r="AF15" i="64"/>
  <c r="AG15" i="64"/>
  <c r="AG7" i="64"/>
  <c r="AF7" i="64"/>
  <c r="AE7" i="64"/>
  <c r="AD7" i="64"/>
  <c r="AE8" i="58"/>
  <c r="AF8" i="58"/>
  <c r="AG8" i="58"/>
  <c r="AD9" i="58"/>
  <c r="AE9" i="58"/>
  <c r="AF9" i="58"/>
  <c r="AG9" i="58"/>
  <c r="AD10" i="58"/>
  <c r="AE10" i="58"/>
  <c r="AF10" i="58"/>
  <c r="AG10" i="58"/>
  <c r="AD11" i="58"/>
  <c r="AE11" i="58"/>
  <c r="AF11" i="58"/>
  <c r="AG11" i="58"/>
  <c r="AE12" i="58"/>
  <c r="AF12" i="58"/>
  <c r="AG12" i="58"/>
  <c r="AG7" i="58"/>
  <c r="AF7" i="58"/>
  <c r="AE7" i="58"/>
  <c r="AD7" i="58"/>
  <c r="AG9" i="68"/>
  <c r="AF9" i="68"/>
  <c r="AE9" i="68"/>
  <c r="AD9" i="68"/>
  <c r="AF8" i="68"/>
  <c r="AE8" i="68"/>
  <c r="AD8" i="68"/>
  <c r="AG8" i="68"/>
  <c r="AE10" i="68"/>
  <c r="AF10" i="68"/>
  <c r="AG10" i="68"/>
  <c r="AD11" i="68"/>
  <c r="AE11" i="68"/>
  <c r="AF11" i="68"/>
  <c r="AG11" i="68"/>
  <c r="AG7" i="68"/>
  <c r="AF7" i="68"/>
  <c r="AE7" i="68"/>
  <c r="AD7" i="68"/>
  <c r="AG16" i="81"/>
  <c r="AF16" i="81"/>
  <c r="AE16" i="81"/>
  <c r="AG15" i="81"/>
  <c r="AF15" i="81"/>
  <c r="AE15" i="81"/>
  <c r="AG12" i="81"/>
  <c r="AF12" i="81"/>
  <c r="AE12" i="81"/>
  <c r="AD12" i="81"/>
  <c r="AG11" i="81"/>
  <c r="AF11" i="81"/>
  <c r="AE11" i="81"/>
  <c r="AG9" i="81"/>
  <c r="AF9" i="81"/>
  <c r="AE9" i="81"/>
  <c r="AG8" i="81"/>
  <c r="AF8" i="81"/>
  <c r="AE8" i="81"/>
  <c r="AD8" i="81"/>
  <c r="AG7" i="81"/>
  <c r="AF7" i="81"/>
  <c r="AE7" i="81"/>
  <c r="AG7" i="80"/>
  <c r="AG10" i="80" s="1"/>
  <c r="AF7" i="80"/>
  <c r="AF10" i="80" s="1"/>
  <c r="AE7" i="80"/>
  <c r="AE10" i="80" s="1"/>
  <c r="AD13" i="71" l="1"/>
  <c r="AD12" i="68"/>
  <c r="AD11" i="76"/>
  <c r="F7" i="50" s="1"/>
  <c r="AE10" i="72"/>
  <c r="AG10" i="72"/>
  <c r="AE10" i="77"/>
  <c r="F8" i="50" s="1"/>
  <c r="AG11" i="62"/>
  <c r="AF10" i="72"/>
  <c r="AG13" i="61"/>
  <c r="AF13" i="61"/>
  <c r="AF11" i="62"/>
  <c r="AD13" i="61"/>
  <c r="AH11" i="65"/>
  <c r="AG16" i="65"/>
  <c r="AH10" i="58"/>
  <c r="AE13" i="61"/>
  <c r="AF13" i="63"/>
  <c r="AD13" i="63"/>
  <c r="AG13" i="63"/>
  <c r="AD11" i="62"/>
  <c r="AE11" i="62"/>
  <c r="AD10" i="72"/>
  <c r="L10" i="50" s="1"/>
  <c r="AD14" i="60"/>
  <c r="AG14" i="60"/>
  <c r="AD16" i="65"/>
  <c r="L13" i="50" s="1"/>
  <c r="AE16" i="65"/>
  <c r="AF12" i="70"/>
  <c r="AD12" i="70"/>
  <c r="AH9" i="58"/>
  <c r="AD13" i="58"/>
  <c r="AE14" i="60"/>
  <c r="AG12" i="70"/>
  <c r="AE12" i="70"/>
  <c r="AG13" i="58"/>
  <c r="AE13" i="58"/>
  <c r="AF13" i="58"/>
  <c r="AF12" i="68"/>
  <c r="AG12" i="68"/>
  <c r="AE12" i="68"/>
  <c r="AH10" i="77"/>
  <c r="AG10" i="77"/>
  <c r="AG14" i="66"/>
  <c r="AE14" i="66"/>
  <c r="AF14" i="67"/>
  <c r="AE14" i="67"/>
  <c r="AG14" i="67"/>
  <c r="AD14" i="67"/>
  <c r="AE17" i="81"/>
  <c r="AG16" i="69"/>
  <c r="AH13" i="75"/>
  <c r="AF22" i="75"/>
  <c r="AE22" i="75"/>
  <c r="AG22" i="75"/>
  <c r="AD22" i="75"/>
  <c r="F10" i="50" s="1"/>
  <c r="AF16" i="64"/>
  <c r="AD16" i="64"/>
  <c r="AE16" i="64"/>
  <c r="AG16" i="64"/>
  <c r="AD10" i="80"/>
  <c r="R8" i="50" s="1"/>
  <c r="AH9" i="68"/>
  <c r="AH10" i="65"/>
  <c r="AF14" i="66"/>
  <c r="AH7" i="63"/>
  <c r="AE13" i="63"/>
  <c r="AH14" i="75"/>
  <c r="AI7" i="77"/>
  <c r="AI9" i="77"/>
  <c r="AE15" i="74"/>
  <c r="AF15" i="74"/>
  <c r="R7" i="50"/>
  <c r="AG15" i="74"/>
  <c r="AH7" i="69"/>
  <c r="AD16" i="69"/>
  <c r="L14" i="50" s="1"/>
  <c r="AH14" i="69"/>
  <c r="AH8" i="69"/>
  <c r="AH15" i="64"/>
  <c r="AH10" i="64"/>
  <c r="AH9" i="64"/>
  <c r="AF14" i="60"/>
  <c r="AH11" i="58"/>
  <c r="AF10" i="77"/>
  <c r="AH10" i="76"/>
  <c r="AH11" i="76" s="1"/>
  <c r="AH7" i="66"/>
  <c r="AD14" i="66"/>
  <c r="L16" i="50" s="1"/>
  <c r="AH13" i="66"/>
  <c r="AH8" i="62"/>
  <c r="AH7" i="62"/>
  <c r="AH10" i="62"/>
  <c r="AH12" i="71"/>
  <c r="AH11" i="60"/>
  <c r="AH11" i="61"/>
  <c r="AH7" i="61"/>
  <c r="AH12" i="61"/>
  <c r="AH9" i="61"/>
  <c r="AH7" i="65"/>
  <c r="AF16" i="65"/>
  <c r="AH13" i="65"/>
  <c r="AH14" i="65"/>
  <c r="AH9" i="65"/>
  <c r="AH15" i="65"/>
  <c r="AE16" i="69"/>
  <c r="AF16" i="69"/>
  <c r="AH13" i="69"/>
  <c r="AH10" i="69"/>
  <c r="AH11" i="70"/>
  <c r="AH9" i="70"/>
  <c r="AH10" i="70"/>
  <c r="AH7" i="70"/>
  <c r="AH8" i="70"/>
  <c r="AH12" i="64"/>
  <c r="AH12" i="58"/>
  <c r="AH8" i="58"/>
  <c r="AD17" i="81"/>
  <c r="R6" i="50" s="1"/>
  <c r="AF17" i="81"/>
  <c r="AH11" i="81"/>
  <c r="AG17" i="81"/>
  <c r="AH7" i="81"/>
  <c r="AH7" i="80"/>
  <c r="AH10" i="80" s="1"/>
  <c r="AH12" i="75"/>
  <c r="AH14" i="74"/>
  <c r="AH7" i="74"/>
  <c r="AH12" i="63"/>
  <c r="AH11" i="63"/>
  <c r="AH10" i="63"/>
  <c r="AH7" i="67"/>
  <c r="AH13" i="67"/>
  <c r="AH10" i="66"/>
  <c r="AH7" i="72"/>
  <c r="AH9" i="72"/>
  <c r="AH8" i="72"/>
  <c r="AH9" i="71"/>
  <c r="AH11" i="71"/>
  <c r="AH7" i="71"/>
  <c r="AH12" i="69"/>
  <c r="AH9" i="69"/>
  <c r="AH14" i="64"/>
  <c r="AH7" i="64"/>
  <c r="AH7" i="58"/>
  <c r="AH10" i="68"/>
  <c r="AH11" i="68"/>
  <c r="AH8" i="68"/>
  <c r="AH7" i="68"/>
  <c r="AH8" i="81"/>
  <c r="AH12" i="81"/>
  <c r="AH15" i="81"/>
  <c r="AH16" i="81"/>
  <c r="AH9" i="81"/>
  <c r="AH12" i="68" l="1"/>
  <c r="AH13" i="71"/>
  <c r="AH13" i="58"/>
  <c r="AH16" i="64"/>
  <c r="AH22" i="75"/>
  <c r="AI10" i="77"/>
  <c r="AH13" i="63"/>
  <c r="AH15" i="74"/>
  <c r="AH14" i="67"/>
  <c r="AH16" i="69"/>
  <c r="AH11" i="62"/>
  <c r="AH14" i="60"/>
  <c r="AH13" i="61"/>
  <c r="AH12" i="70"/>
  <c r="AH14" i="66"/>
  <c r="AH10" i="72"/>
  <c r="AH16" i="65"/>
  <c r="AH17" i="81"/>
  <c r="AC17" i="81"/>
  <c r="Z17" i="81"/>
  <c r="W17" i="81"/>
  <c r="T17" i="81"/>
  <c r="AC10" i="80"/>
  <c r="Z10" i="80"/>
  <c r="W10" i="80"/>
  <c r="T10" i="80"/>
  <c r="AD10" i="77"/>
  <c r="AA10" i="77"/>
  <c r="X10" i="77"/>
  <c r="U10" i="77"/>
  <c r="AC11" i="76"/>
  <c r="Z11" i="76"/>
  <c r="W11" i="76"/>
  <c r="T11" i="76"/>
  <c r="AC22" i="75"/>
  <c r="Z22" i="75"/>
  <c r="W22" i="75"/>
  <c r="AC15" i="74"/>
  <c r="Z15" i="74"/>
  <c r="W15" i="74"/>
  <c r="T15" i="74"/>
  <c r="AC9" i="73"/>
  <c r="Z9" i="73"/>
  <c r="W9" i="73"/>
  <c r="T9" i="73"/>
  <c r="AG9" i="73"/>
  <c r="AF9" i="73"/>
  <c r="AE9" i="73"/>
  <c r="AC10" i="72"/>
  <c r="Z10" i="72"/>
  <c r="W10" i="72"/>
  <c r="T10" i="72"/>
  <c r="L18" i="50"/>
  <c r="AC13" i="71"/>
  <c r="Z13" i="71"/>
  <c r="W13" i="71"/>
  <c r="T13" i="71"/>
  <c r="AC12" i="70"/>
  <c r="Z12" i="70"/>
  <c r="W12" i="70"/>
  <c r="AC16" i="69"/>
  <c r="Z16" i="69"/>
  <c r="W16" i="69"/>
  <c r="T16" i="69"/>
  <c r="L6" i="50"/>
  <c r="AC12" i="68"/>
  <c r="Z12" i="68"/>
  <c r="W12" i="68"/>
  <c r="T12" i="68"/>
  <c r="L17" i="50"/>
  <c r="AC14" i="67"/>
  <c r="Z14" i="67"/>
  <c r="W14" i="67"/>
  <c r="T14" i="67"/>
  <c r="AC14" i="66"/>
  <c r="Z14" i="66"/>
  <c r="W14" i="66"/>
  <c r="T14" i="66"/>
  <c r="AC16" i="65"/>
  <c r="Z16" i="65"/>
  <c r="W16" i="65"/>
  <c r="T16" i="65"/>
  <c r="L7" i="50"/>
  <c r="AC16" i="64"/>
  <c r="Z16" i="64"/>
  <c r="W16" i="64"/>
  <c r="T16" i="64"/>
  <c r="AC13" i="63"/>
  <c r="W13" i="63"/>
  <c r="AC11" i="62"/>
  <c r="Z11" i="62"/>
  <c r="W11" i="62"/>
  <c r="AC13" i="61"/>
  <c r="Z13" i="61"/>
  <c r="W13" i="61"/>
  <c r="T13" i="61"/>
  <c r="AC14" i="60"/>
  <c r="Z14" i="60"/>
  <c r="W14" i="60"/>
  <c r="Z13" i="58"/>
  <c r="W13" i="58"/>
  <c r="F9" i="50" l="1"/>
  <c r="AH9" i="73"/>
  <c r="L9" i="50"/>
  <c r="F6" i="50"/>
  <c r="L15" i="50"/>
  <c r="L11" i="50"/>
  <c r="L12" i="50"/>
  <c r="AC13" i="58"/>
  <c r="L8" i="50"/>
  <c r="S20" i="50" l="1"/>
  <c r="C23" i="50"/>
  <c r="K36" i="56" l="1" a="1"/>
  <c r="K36" i="56" s="1"/>
  <c r="K6" i="56" a="1"/>
  <c r="K6" i="56" s="1"/>
  <c r="K7" i="56" a="1"/>
  <c r="K7" i="56" s="1"/>
  <c r="K8" i="56" a="1"/>
  <c r="K8" i="56" s="1"/>
  <c r="K9" i="56" a="1"/>
  <c r="K9" i="56" s="1"/>
  <c r="K10" i="56" a="1"/>
  <c r="K10" i="56" s="1"/>
  <c r="K11" i="56" a="1"/>
  <c r="K11" i="56" s="1"/>
  <c r="K12" i="56" a="1"/>
  <c r="K12" i="56" s="1"/>
  <c r="K13" i="56" a="1"/>
  <c r="K13" i="56" s="1"/>
  <c r="K14" i="56" a="1"/>
  <c r="K14" i="56" s="1"/>
  <c r="K15" i="56" a="1"/>
  <c r="K15" i="56" s="1"/>
  <c r="K16" i="56" a="1"/>
  <c r="K16" i="56" s="1"/>
  <c r="K17" i="56" a="1"/>
  <c r="K17" i="56" s="1"/>
  <c r="K18" i="56" a="1"/>
  <c r="K18" i="56" s="1"/>
  <c r="K19" i="56" a="1"/>
  <c r="K19" i="56" s="1"/>
  <c r="K20" i="56" a="1"/>
  <c r="K20" i="56" s="1"/>
  <c r="K21" i="56" a="1"/>
  <c r="K21" i="56" s="1"/>
  <c r="K22" i="56" a="1"/>
  <c r="K22" i="56" s="1"/>
  <c r="K23" i="56" a="1"/>
  <c r="K23" i="56" s="1"/>
  <c r="K24" i="56" a="1"/>
  <c r="K24" i="56" s="1"/>
  <c r="K25" i="56" a="1"/>
  <c r="K25" i="56" s="1"/>
  <c r="K26" i="56" a="1"/>
  <c r="K26" i="56" s="1"/>
  <c r="K27" i="56" a="1"/>
  <c r="K27" i="56" s="1"/>
  <c r="K28" i="56" a="1"/>
  <c r="K28" i="56" s="1"/>
  <c r="K29" i="56" a="1"/>
  <c r="K29" i="56" s="1"/>
  <c r="K30" i="56" a="1"/>
  <c r="K30" i="56" s="1"/>
  <c r="K31" i="56" a="1"/>
  <c r="K31" i="56" s="1"/>
  <c r="K32" i="56" a="1"/>
  <c r="K32" i="56" s="1"/>
  <c r="K33" i="56" a="1"/>
  <c r="K33" i="56" s="1"/>
  <c r="K34" i="56" a="1"/>
  <c r="K34" i="56" s="1"/>
  <c r="K35" i="56" a="1"/>
  <c r="K35" i="56" s="1"/>
  <c r="K37" i="56" a="1"/>
  <c r="K37" i="56" s="1"/>
  <c r="K38" i="56" a="1"/>
  <c r="K38" i="56" s="1"/>
  <c r="K39" i="56" a="1"/>
  <c r="K39" i="56" s="1"/>
  <c r="K40" i="56" a="1"/>
  <c r="K40" i="56" s="1"/>
  <c r="K5" i="56" a="1"/>
  <c r="K5" i="56" s="1"/>
  <c r="I40" i="56" a="1"/>
  <c r="I40" i="56" s="1"/>
  <c r="I6" i="56" a="1"/>
  <c r="I6" i="56" s="1"/>
  <c r="I7" i="56" a="1"/>
  <c r="I7" i="56" s="1"/>
  <c r="I8" i="56" a="1"/>
  <c r="I8" i="56" s="1"/>
  <c r="I9" i="56" a="1"/>
  <c r="I9" i="56" s="1"/>
  <c r="I10" i="56" a="1"/>
  <c r="I10" i="56" s="1"/>
  <c r="I11" i="56" a="1"/>
  <c r="I11" i="56" s="1"/>
  <c r="I12" i="56" a="1"/>
  <c r="I12" i="56" s="1"/>
  <c r="I13" i="56" a="1"/>
  <c r="I13" i="56" s="1"/>
  <c r="I14" i="56" a="1"/>
  <c r="I14" i="56" s="1"/>
  <c r="I15" i="56" a="1"/>
  <c r="I15" i="56" s="1"/>
  <c r="I16" i="56" a="1"/>
  <c r="I16" i="56" s="1"/>
  <c r="I17" i="56" a="1"/>
  <c r="I17" i="56" s="1"/>
  <c r="I18" i="56" a="1"/>
  <c r="I18" i="56" s="1"/>
  <c r="I19" i="56" a="1"/>
  <c r="I19" i="56" s="1"/>
  <c r="I20" i="56" a="1"/>
  <c r="I20" i="56" s="1"/>
  <c r="I21" i="56" a="1"/>
  <c r="I21" i="56" s="1"/>
  <c r="I22" i="56" a="1"/>
  <c r="I22" i="56" s="1"/>
  <c r="I23" i="56" a="1"/>
  <c r="I23" i="56" s="1"/>
  <c r="I24" i="56" a="1"/>
  <c r="I24" i="56" s="1"/>
  <c r="I25" i="56" a="1"/>
  <c r="I25" i="56" s="1"/>
  <c r="I26" i="56" a="1"/>
  <c r="I26" i="56" s="1"/>
  <c r="I27" i="56" a="1"/>
  <c r="I27" i="56" s="1"/>
  <c r="I28" i="56" a="1"/>
  <c r="I28" i="56" s="1"/>
  <c r="I29" i="56" a="1"/>
  <c r="I29" i="56" s="1"/>
  <c r="I30" i="56" a="1"/>
  <c r="I30" i="56" s="1"/>
  <c r="I31" i="56" a="1"/>
  <c r="I31" i="56" s="1"/>
  <c r="I32" i="56" a="1"/>
  <c r="I32" i="56" s="1"/>
  <c r="I33" i="56" a="1"/>
  <c r="I33" i="56" s="1"/>
  <c r="I34" i="56" a="1"/>
  <c r="I34" i="56" s="1"/>
  <c r="I35" i="56" a="1"/>
  <c r="I35" i="56" s="1"/>
  <c r="I36" i="56" a="1"/>
  <c r="I36" i="56" s="1"/>
  <c r="I37" i="56" a="1"/>
  <c r="I37" i="56" s="1"/>
  <c r="I38" i="56" a="1"/>
  <c r="I38" i="56" s="1"/>
  <c r="I39" i="56" a="1"/>
  <c r="I39" i="56" s="1"/>
  <c r="I5" i="56" a="1"/>
  <c r="I5" i="56" s="1"/>
  <c r="G6" i="56" a="1"/>
  <c r="G6" i="56" s="1"/>
  <c r="G7" i="56" a="1"/>
  <c r="G7" i="56" s="1"/>
  <c r="G8" i="56" a="1"/>
  <c r="G8" i="56" s="1"/>
  <c r="G9" i="56" a="1"/>
  <c r="G9" i="56" s="1"/>
  <c r="G10" i="56" a="1"/>
  <c r="G10" i="56" s="1"/>
  <c r="G14" i="56" a="1"/>
  <c r="G14" i="56" s="1"/>
  <c r="G15" i="56" a="1"/>
  <c r="G15" i="56" s="1"/>
  <c r="G16" i="56" a="1"/>
  <c r="G16" i="56" s="1"/>
  <c r="G17" i="56" a="1"/>
  <c r="G17" i="56" s="1"/>
  <c r="G19" i="56" a="1"/>
  <c r="G19" i="56" s="1"/>
  <c r="G20" i="56" a="1"/>
  <c r="G20" i="56" s="1"/>
  <c r="G25" i="56" a="1"/>
  <c r="G25" i="56" s="1"/>
  <c r="G26" i="56" a="1"/>
  <c r="G26" i="56" s="1"/>
  <c r="G27" i="56" a="1"/>
  <c r="G27" i="56" s="1"/>
  <c r="G28" i="56" a="1"/>
  <c r="G28" i="56" s="1"/>
  <c r="G29" i="56" a="1"/>
  <c r="G29" i="56" s="1"/>
  <c r="G30" i="56" a="1"/>
  <c r="G30" i="56" s="1"/>
  <c r="G31" i="56" a="1"/>
  <c r="G31" i="56" s="1"/>
  <c r="G32" i="56" a="1"/>
  <c r="G32" i="56" s="1"/>
  <c r="G33" i="56" a="1"/>
  <c r="G33" i="56" s="1"/>
  <c r="G34" i="56" a="1"/>
  <c r="G34" i="56" s="1"/>
  <c r="G35" i="56" a="1"/>
  <c r="G35" i="56" s="1"/>
  <c r="G36" i="56" a="1"/>
  <c r="G36" i="56" s="1"/>
  <c r="G37" i="56" a="1"/>
  <c r="G37" i="56" s="1"/>
  <c r="G38" i="56" a="1"/>
  <c r="G38" i="56" s="1"/>
  <c r="G39" i="56" a="1"/>
  <c r="G39" i="56" s="1"/>
  <c r="G40" i="56" a="1"/>
  <c r="G40" i="56" s="1"/>
  <c r="G5" i="56" a="1"/>
  <c r="G5" i="56" s="1"/>
  <c r="E6" i="56" a="1"/>
  <c r="E6" i="56" s="1"/>
  <c r="E7" i="56" a="1"/>
  <c r="E7" i="56" s="1"/>
  <c r="E8" i="56" a="1"/>
  <c r="E8" i="56" s="1"/>
  <c r="E9" i="56" a="1"/>
  <c r="E9" i="56" s="1"/>
  <c r="E10" i="56" a="1"/>
  <c r="E10" i="56" s="1"/>
  <c r="E11" i="56" a="1"/>
  <c r="E11" i="56" s="1"/>
  <c r="E13" i="56" a="1"/>
  <c r="E13" i="56" s="1"/>
  <c r="E14" i="56" a="1"/>
  <c r="E14" i="56" s="1"/>
  <c r="E15" i="56" a="1"/>
  <c r="E15" i="56" s="1"/>
  <c r="E16" i="56" a="1"/>
  <c r="E16" i="56" s="1"/>
  <c r="E17" i="56" a="1"/>
  <c r="E17" i="56" s="1"/>
  <c r="E19" i="56" a="1"/>
  <c r="E19" i="56" s="1"/>
  <c r="E20" i="56" a="1"/>
  <c r="E20" i="56" s="1"/>
  <c r="E25" i="56" a="1"/>
  <c r="E25" i="56" s="1"/>
  <c r="E26" i="56" a="1"/>
  <c r="E26" i="56" s="1"/>
  <c r="E27" i="56" a="1"/>
  <c r="E27" i="56" s="1"/>
  <c r="E28" i="56" a="1"/>
  <c r="E28" i="56" s="1"/>
  <c r="E29" i="56" a="1"/>
  <c r="E29" i="56" s="1"/>
  <c r="E30" i="56" a="1"/>
  <c r="E30" i="56" s="1"/>
  <c r="E31" i="56" a="1"/>
  <c r="E31" i="56" s="1"/>
  <c r="E32" i="56" a="1"/>
  <c r="E32" i="56" s="1"/>
  <c r="E33" i="56" a="1"/>
  <c r="E33" i="56" s="1"/>
  <c r="E34" i="56" a="1"/>
  <c r="E34" i="56" s="1"/>
  <c r="E35" i="56" a="1"/>
  <c r="E35" i="56" s="1"/>
  <c r="E36" i="56" a="1"/>
  <c r="E36" i="56" s="1"/>
  <c r="E37" i="56" a="1"/>
  <c r="E37" i="56" s="1"/>
  <c r="E38" i="56" a="1"/>
  <c r="E38" i="56" s="1"/>
  <c r="E39" i="56" a="1"/>
  <c r="E39" i="56" s="1"/>
  <c r="E40" i="56" a="1"/>
  <c r="E40" i="56" s="1"/>
  <c r="E5" i="56" a="1"/>
  <c r="E5" i="56" s="1"/>
  <c r="D13" i="56" a="1"/>
  <c r="D13" i="56" s="1"/>
  <c r="D14" i="56" a="1"/>
  <c r="D14" i="56" s="1"/>
  <c r="D15" i="56" a="1"/>
  <c r="D15" i="56" s="1"/>
  <c r="D16" i="56" a="1"/>
  <c r="D16" i="56" s="1"/>
  <c r="D17" i="56" a="1"/>
  <c r="D17" i="56" s="1"/>
  <c r="D18" i="56" a="1"/>
  <c r="D18" i="56" s="1"/>
  <c r="D19" i="56" a="1"/>
  <c r="D19" i="56" s="1"/>
  <c r="D20" i="56" a="1"/>
  <c r="D20" i="56" s="1"/>
  <c r="D26" i="56" a="1"/>
  <c r="D26" i="56" s="1"/>
  <c r="D27" i="56" a="1"/>
  <c r="D27" i="56" s="1"/>
  <c r="D28" i="56" a="1"/>
  <c r="D28" i="56" s="1"/>
  <c r="D29" i="56" a="1"/>
  <c r="D29" i="56" s="1"/>
  <c r="D30" i="56" a="1"/>
  <c r="D30" i="56" s="1"/>
  <c r="D31" i="56" a="1"/>
  <c r="D31" i="56" s="1"/>
  <c r="D32" i="56" a="1"/>
  <c r="D32" i="56" s="1"/>
  <c r="D33" i="56" a="1"/>
  <c r="D33" i="56" s="1"/>
  <c r="D34" i="56" a="1"/>
  <c r="D34" i="56" s="1"/>
  <c r="D35" i="56" a="1"/>
  <c r="D35" i="56" s="1"/>
  <c r="D36" i="56" a="1"/>
  <c r="D36" i="56" s="1"/>
  <c r="D37" i="56" a="1"/>
  <c r="D37" i="56" s="1"/>
  <c r="D38" i="56" a="1"/>
  <c r="D38" i="56" s="1"/>
  <c r="D39" i="56" a="1"/>
  <c r="D39" i="56" s="1"/>
  <c r="D40" i="56" a="1"/>
  <c r="D40" i="56" s="1"/>
  <c r="D6" i="56" a="1"/>
  <c r="D6" i="56" s="1"/>
  <c r="D7" i="56" a="1"/>
  <c r="D7" i="56" s="1"/>
  <c r="D8" i="56" a="1"/>
  <c r="D8" i="56" s="1"/>
  <c r="D9" i="56" a="1"/>
  <c r="D9" i="56" s="1"/>
  <c r="D10" i="56" a="1"/>
  <c r="D10" i="56" s="1"/>
  <c r="D11" i="56" a="1"/>
  <c r="D11" i="56" s="1"/>
  <c r="D5" i="56" a="1"/>
  <c r="D5" i="56" s="1"/>
  <c r="Y40" i="56"/>
  <c r="X40" i="56"/>
  <c r="W40" i="56"/>
  <c r="V40" i="56"/>
  <c r="U40" i="56"/>
  <c r="T40" i="56"/>
  <c r="S40" i="56"/>
  <c r="R40" i="56"/>
  <c r="Q40" i="56"/>
  <c r="P40" i="56"/>
  <c r="O40" i="56"/>
  <c r="N40" i="56"/>
  <c r="M40" i="56"/>
  <c r="J40" i="56"/>
  <c r="Y39" i="56"/>
  <c r="X39" i="56"/>
  <c r="W39" i="56"/>
  <c r="V39" i="56"/>
  <c r="U39" i="56"/>
  <c r="T39" i="56"/>
  <c r="S39" i="56"/>
  <c r="R39" i="56"/>
  <c r="Q39" i="56"/>
  <c r="P39" i="56"/>
  <c r="O39" i="56"/>
  <c r="N39" i="56"/>
  <c r="M39" i="56"/>
  <c r="J39" i="56"/>
  <c r="Y38" i="56"/>
  <c r="X38" i="56"/>
  <c r="W38" i="56"/>
  <c r="V38" i="56"/>
  <c r="U38" i="56"/>
  <c r="T38" i="56"/>
  <c r="S38" i="56"/>
  <c r="R38" i="56"/>
  <c r="Q38" i="56"/>
  <c r="P38" i="56"/>
  <c r="O38" i="56" a="1"/>
  <c r="O38" i="56" s="1"/>
  <c r="N38" i="56"/>
  <c r="M38" i="56"/>
  <c r="J38" i="56"/>
  <c r="Y37" i="56"/>
  <c r="X37" i="56"/>
  <c r="W37" i="56"/>
  <c r="V37" i="56"/>
  <c r="U37" i="56"/>
  <c r="T37" i="56"/>
  <c r="S37" i="56"/>
  <c r="R37" i="56"/>
  <c r="Q37" i="56"/>
  <c r="P37" i="56"/>
  <c r="O37" i="56" a="1"/>
  <c r="O37" i="56" s="1"/>
  <c r="N37" i="56" a="1"/>
  <c r="N37" i="56" s="1"/>
  <c r="M37" i="56"/>
  <c r="J37" i="56"/>
  <c r="Y36" i="56"/>
  <c r="X36" i="56"/>
  <c r="W36" i="56"/>
  <c r="V36" i="56"/>
  <c r="U36" i="56"/>
  <c r="T36" i="56"/>
  <c r="S36" i="56"/>
  <c r="R36" i="56"/>
  <c r="Q36" i="56"/>
  <c r="P36" i="56"/>
  <c r="O36" i="56"/>
  <c r="N36" i="56"/>
  <c r="M36" i="56"/>
  <c r="J36" i="56"/>
  <c r="Y35" i="56"/>
  <c r="X35" i="56"/>
  <c r="W35" i="56"/>
  <c r="V35" i="56"/>
  <c r="U35" i="56"/>
  <c r="T35" i="56"/>
  <c r="S35" i="56"/>
  <c r="R35" i="56"/>
  <c r="Q35" i="56"/>
  <c r="P35" i="56"/>
  <c r="O35" i="56" a="1"/>
  <c r="O35" i="56" s="1"/>
  <c r="N35" i="56"/>
  <c r="M35" i="56"/>
  <c r="J35" i="56"/>
  <c r="Y34" i="56"/>
  <c r="X34" i="56"/>
  <c r="W34" i="56"/>
  <c r="V34" i="56"/>
  <c r="U34" i="56"/>
  <c r="T34" i="56"/>
  <c r="S34" i="56"/>
  <c r="R34" i="56"/>
  <c r="Q34" i="56"/>
  <c r="P34" i="56"/>
  <c r="O34" i="56" a="1"/>
  <c r="O34" i="56" s="1"/>
  <c r="N34" i="56"/>
  <c r="M34" i="56" a="1"/>
  <c r="M34" i="56" s="1"/>
  <c r="J34" i="56"/>
  <c r="Y33" i="56"/>
  <c r="X33" i="56"/>
  <c r="W33" i="56"/>
  <c r="V33" i="56"/>
  <c r="U33" i="56"/>
  <c r="T33" i="56"/>
  <c r="S33" i="56"/>
  <c r="R33" i="56"/>
  <c r="Q33" i="56"/>
  <c r="P33" i="56"/>
  <c r="O33" i="56"/>
  <c r="N33" i="56"/>
  <c r="M33" i="56"/>
  <c r="J33" i="56"/>
  <c r="Y32" i="56"/>
  <c r="X32" i="56"/>
  <c r="W32" i="56"/>
  <c r="V32" i="56"/>
  <c r="U32" i="56"/>
  <c r="T32" i="56"/>
  <c r="S32" i="56"/>
  <c r="R32" i="56"/>
  <c r="Q32" i="56"/>
  <c r="P32" i="56"/>
  <c r="O32" i="56"/>
  <c r="N32" i="56"/>
  <c r="M32" i="56"/>
  <c r="J32" i="56" a="1"/>
  <c r="J32" i="56" s="1"/>
  <c r="Y31" i="56"/>
  <c r="X31" i="56"/>
  <c r="W31" i="56"/>
  <c r="V31" i="56"/>
  <c r="U31" i="56"/>
  <c r="T31" i="56"/>
  <c r="S31" i="56"/>
  <c r="R31" i="56"/>
  <c r="Q31" i="56"/>
  <c r="P31" i="56" a="1"/>
  <c r="P31" i="56" s="1"/>
  <c r="O31" i="56"/>
  <c r="N31" i="56"/>
  <c r="M31" i="56" a="1"/>
  <c r="M31" i="56" s="1"/>
  <c r="J31" i="56"/>
  <c r="Y30" i="56"/>
  <c r="X30" i="56"/>
  <c r="W30" i="56"/>
  <c r="V30" i="56"/>
  <c r="U30" i="56"/>
  <c r="T30" i="56"/>
  <c r="S30" i="56"/>
  <c r="R30" i="56"/>
  <c r="Q30" i="56"/>
  <c r="P30" i="56"/>
  <c r="O30" i="56"/>
  <c r="N30" i="56"/>
  <c r="M30" i="56"/>
  <c r="J30" i="56"/>
  <c r="Y29" i="56"/>
  <c r="X29" i="56"/>
  <c r="W29" i="56"/>
  <c r="V29" i="56"/>
  <c r="U29" i="56"/>
  <c r="T29" i="56"/>
  <c r="S29" i="56"/>
  <c r="R29" i="56"/>
  <c r="Q29" i="56"/>
  <c r="P29" i="56"/>
  <c r="O29" i="56"/>
  <c r="N29" i="56"/>
  <c r="M29" i="56"/>
  <c r="J29" i="56"/>
  <c r="Y28" i="56"/>
  <c r="X28" i="56"/>
  <c r="W28" i="56"/>
  <c r="V28" i="56"/>
  <c r="U28" i="56"/>
  <c r="T28" i="56"/>
  <c r="S28" i="56"/>
  <c r="R28" i="56"/>
  <c r="Q28" i="56"/>
  <c r="P28" i="56"/>
  <c r="O28" i="56"/>
  <c r="N28" i="56"/>
  <c r="M28" i="56"/>
  <c r="J28" i="56"/>
  <c r="Y27" i="56"/>
  <c r="X27" i="56"/>
  <c r="W27" i="56"/>
  <c r="V27" i="56"/>
  <c r="U27" i="56"/>
  <c r="T27" i="56"/>
  <c r="S27" i="56"/>
  <c r="R27" i="56"/>
  <c r="Q27" i="56"/>
  <c r="P27" i="56"/>
  <c r="O27" i="56"/>
  <c r="N27" i="56"/>
  <c r="M27" i="56"/>
  <c r="J27" i="56"/>
  <c r="Y26" i="56"/>
  <c r="X26" i="56"/>
  <c r="W26" i="56"/>
  <c r="V26" i="56"/>
  <c r="U26" i="56"/>
  <c r="T26" i="56"/>
  <c r="S26" i="56"/>
  <c r="R26" i="56"/>
  <c r="Q26" i="56"/>
  <c r="P26" i="56" a="1"/>
  <c r="P26" i="56" s="1"/>
  <c r="O26" i="56"/>
  <c r="N26" i="56"/>
  <c r="M26" i="56"/>
  <c r="J26" i="56"/>
  <c r="Y25" i="56"/>
  <c r="X25" i="56"/>
  <c r="W25" i="56"/>
  <c r="V25" i="56"/>
  <c r="U25" i="56"/>
  <c r="T25" i="56"/>
  <c r="S25" i="56"/>
  <c r="R25" i="56"/>
  <c r="Q25" i="56"/>
  <c r="P25" i="56"/>
  <c r="O25" i="56"/>
  <c r="N25" i="56"/>
  <c r="M25" i="56"/>
  <c r="J25" i="56"/>
  <c r="Y24" i="56"/>
  <c r="X24" i="56"/>
  <c r="W24" i="56"/>
  <c r="V24" i="56"/>
  <c r="U24" i="56"/>
  <c r="T24" i="56"/>
  <c r="S24" i="56"/>
  <c r="R24" i="56"/>
  <c r="Q24" i="56"/>
  <c r="P24" i="56"/>
  <c r="O24" i="56"/>
  <c r="N24" i="56"/>
  <c r="M24" i="56"/>
  <c r="J24" i="56"/>
  <c r="Y23" i="56"/>
  <c r="X23" i="56"/>
  <c r="W23" i="56"/>
  <c r="V23" i="56"/>
  <c r="U23" i="56"/>
  <c r="T23" i="56"/>
  <c r="S23" i="56"/>
  <c r="R23" i="56"/>
  <c r="Q23" i="56"/>
  <c r="P23" i="56"/>
  <c r="O23" i="56"/>
  <c r="N23" i="56"/>
  <c r="M23" i="56"/>
  <c r="J23" i="56"/>
  <c r="Y22" i="56"/>
  <c r="X22" i="56"/>
  <c r="W22" i="56"/>
  <c r="V22" i="56"/>
  <c r="U22" i="56"/>
  <c r="T22" i="56"/>
  <c r="S22" i="56"/>
  <c r="R22" i="56"/>
  <c r="Q22" i="56"/>
  <c r="P22" i="56"/>
  <c r="O22" i="56"/>
  <c r="N22" i="56"/>
  <c r="M22" i="56"/>
  <c r="J22" i="56"/>
  <c r="Y21" i="56"/>
  <c r="X21" i="56"/>
  <c r="W21" i="56"/>
  <c r="V21" i="56"/>
  <c r="U21" i="56"/>
  <c r="T21" i="56"/>
  <c r="S21" i="56"/>
  <c r="R21" i="56"/>
  <c r="Q21" i="56"/>
  <c r="P21" i="56"/>
  <c r="O21" i="56"/>
  <c r="N21" i="56"/>
  <c r="M21" i="56"/>
  <c r="J21" i="56"/>
  <c r="Y20" i="56"/>
  <c r="X20" i="56"/>
  <c r="W20" i="56"/>
  <c r="V20" i="56"/>
  <c r="U20" i="56"/>
  <c r="T20" i="56"/>
  <c r="S20" i="56"/>
  <c r="R20" i="56"/>
  <c r="Q20" i="56"/>
  <c r="P20" i="56"/>
  <c r="O20" i="56"/>
  <c r="N20" i="56"/>
  <c r="M20" i="56"/>
  <c r="J20" i="56"/>
  <c r="Y19" i="56"/>
  <c r="X19" i="56"/>
  <c r="W19" i="56"/>
  <c r="V19" i="56"/>
  <c r="U19" i="56"/>
  <c r="T19" i="56"/>
  <c r="S19" i="56"/>
  <c r="R19" i="56"/>
  <c r="Q19" i="56"/>
  <c r="P19" i="56"/>
  <c r="O19" i="56"/>
  <c r="N19" i="56"/>
  <c r="M19" i="56"/>
  <c r="J19" i="56"/>
  <c r="Y18" i="56"/>
  <c r="X18" i="56"/>
  <c r="W18" i="56"/>
  <c r="V18" i="56"/>
  <c r="U18" i="56"/>
  <c r="T18" i="56"/>
  <c r="S18" i="56"/>
  <c r="R18" i="56"/>
  <c r="Q18" i="56"/>
  <c r="P18" i="56"/>
  <c r="O18" i="56"/>
  <c r="N18" i="56"/>
  <c r="M18" i="56"/>
  <c r="J18" i="56"/>
  <c r="Y17" i="56"/>
  <c r="X17" i="56"/>
  <c r="W17" i="56"/>
  <c r="V17" i="56"/>
  <c r="U17" i="56"/>
  <c r="T17" i="56"/>
  <c r="S17" i="56"/>
  <c r="R17" i="56"/>
  <c r="Q17" i="56"/>
  <c r="P17" i="56" a="1"/>
  <c r="P17" i="56" s="1"/>
  <c r="O17" i="56"/>
  <c r="N17" i="56"/>
  <c r="M17" i="56"/>
  <c r="J17" i="56"/>
  <c r="Y16" i="56"/>
  <c r="X16" i="56"/>
  <c r="W16" i="56"/>
  <c r="V16" i="56"/>
  <c r="U16" i="56"/>
  <c r="T16" i="56"/>
  <c r="S16" i="56"/>
  <c r="R16" i="56"/>
  <c r="Q16" i="56"/>
  <c r="P16" i="56"/>
  <c r="O16" i="56"/>
  <c r="N16" i="56"/>
  <c r="M16" i="56" a="1"/>
  <c r="M16" i="56" s="1"/>
  <c r="J16" i="56"/>
  <c r="Y15" i="56"/>
  <c r="X15" i="56"/>
  <c r="W15" i="56"/>
  <c r="V15" i="56"/>
  <c r="U15" i="56"/>
  <c r="T15" i="56"/>
  <c r="S15" i="56"/>
  <c r="R15" i="56"/>
  <c r="Q15" i="56"/>
  <c r="P15" i="56"/>
  <c r="O15" i="56"/>
  <c r="N15" i="56"/>
  <c r="M15" i="56" a="1"/>
  <c r="M15" i="56" s="1"/>
  <c r="J15" i="56"/>
  <c r="Y14" i="56"/>
  <c r="X14" i="56"/>
  <c r="W14" i="56"/>
  <c r="V14" i="56"/>
  <c r="U14" i="56" a="1"/>
  <c r="U14" i="56" s="1"/>
  <c r="T14" i="56" a="1"/>
  <c r="T14" i="56" s="1"/>
  <c r="S14" i="56"/>
  <c r="R14" i="56"/>
  <c r="Q14" i="56"/>
  <c r="P14" i="56" a="1"/>
  <c r="P14" i="56" s="1"/>
  <c r="O14" i="56"/>
  <c r="N14" i="56"/>
  <c r="M14" i="56"/>
  <c r="J14" i="56"/>
  <c r="Y13" i="56"/>
  <c r="X13" i="56"/>
  <c r="W13" i="56"/>
  <c r="V13" i="56"/>
  <c r="U13" i="56"/>
  <c r="T13" i="56"/>
  <c r="S13" i="56"/>
  <c r="R13" i="56"/>
  <c r="Q13" i="56"/>
  <c r="P13" i="56" a="1"/>
  <c r="P13" i="56" s="1"/>
  <c r="O13" i="56"/>
  <c r="N13" i="56"/>
  <c r="M13" i="56"/>
  <c r="J13" i="56"/>
  <c r="Y12" i="56"/>
  <c r="X12" i="56"/>
  <c r="W12" i="56"/>
  <c r="V12" i="56"/>
  <c r="U12" i="56"/>
  <c r="T12" i="56"/>
  <c r="S12" i="56"/>
  <c r="R12" i="56"/>
  <c r="Q12" i="56"/>
  <c r="P12" i="56"/>
  <c r="O12" i="56"/>
  <c r="N12" i="56"/>
  <c r="M12" i="56"/>
  <c r="J12" i="56"/>
  <c r="Y11" i="56"/>
  <c r="X11" i="56"/>
  <c r="W11" i="56"/>
  <c r="V11" i="56"/>
  <c r="U11" i="56"/>
  <c r="T11" i="56"/>
  <c r="S11" i="56"/>
  <c r="R11" i="56"/>
  <c r="Q11" i="56"/>
  <c r="P11" i="56"/>
  <c r="O11" i="56"/>
  <c r="N11" i="56"/>
  <c r="M11" i="56"/>
  <c r="J11" i="56"/>
  <c r="Y10" i="56"/>
  <c r="X10" i="56"/>
  <c r="W10" i="56"/>
  <c r="V10" i="56"/>
  <c r="U10" i="56"/>
  <c r="T10" i="56"/>
  <c r="S10" i="56"/>
  <c r="R10" i="56"/>
  <c r="Q10" i="56" a="1"/>
  <c r="Q10" i="56" s="1"/>
  <c r="P10" i="56" a="1"/>
  <c r="P10" i="56" s="1"/>
  <c r="O10" i="56"/>
  <c r="N10" i="56"/>
  <c r="M10" i="56"/>
  <c r="J10" i="56"/>
  <c r="Y9" i="56"/>
  <c r="X9" i="56"/>
  <c r="W9" i="56"/>
  <c r="V9" i="56"/>
  <c r="U9" i="56"/>
  <c r="T9" i="56"/>
  <c r="S9" i="56"/>
  <c r="R9" i="56" a="1"/>
  <c r="R9" i="56" s="1"/>
  <c r="Q9" i="56"/>
  <c r="P9" i="56" a="1"/>
  <c r="P9" i="56" s="1"/>
  <c r="O9" i="56"/>
  <c r="N9" i="56"/>
  <c r="M9" i="56"/>
  <c r="J9" i="56"/>
  <c r="Y8" i="56"/>
  <c r="X8" i="56"/>
  <c r="W8" i="56"/>
  <c r="V8" i="56"/>
  <c r="U8" i="56"/>
  <c r="T8" i="56"/>
  <c r="S8" i="56" a="1"/>
  <c r="S8" i="56" s="1"/>
  <c r="R8" i="56"/>
  <c r="Q8" i="56"/>
  <c r="P8" i="56"/>
  <c r="O8" i="56"/>
  <c r="N8" i="56"/>
  <c r="M8" i="56"/>
  <c r="J8" i="56"/>
  <c r="Y7" i="56"/>
  <c r="X7" i="56"/>
  <c r="W7" i="56"/>
  <c r="V7" i="56"/>
  <c r="U7" i="56"/>
  <c r="T7" i="56"/>
  <c r="S7" i="56"/>
  <c r="R7" i="56"/>
  <c r="Q7" i="56"/>
  <c r="P7" i="56"/>
  <c r="O7" i="56"/>
  <c r="N7" i="56"/>
  <c r="M7" i="56"/>
  <c r="J7" i="56"/>
  <c r="Y6" i="56"/>
  <c r="X6" i="56"/>
  <c r="W6" i="56"/>
  <c r="V6" i="56"/>
  <c r="U6" i="56"/>
  <c r="T6" i="56"/>
  <c r="S6" i="56"/>
  <c r="R6" i="56"/>
  <c r="Q6" i="56"/>
  <c r="P6" i="56" a="1"/>
  <c r="P6" i="56" s="1"/>
  <c r="O6" i="56"/>
  <c r="N6" i="56"/>
  <c r="M6" i="56"/>
  <c r="L6" i="56"/>
  <c r="L41" i="56" s="1"/>
  <c r="J6" i="56"/>
  <c r="Y5" i="56" a="1"/>
  <c r="Y5" i="56" s="1"/>
  <c r="X5" i="56" a="1"/>
  <c r="X5" i="56" s="1"/>
  <c r="W5" i="56" a="1"/>
  <c r="W5" i="56" s="1"/>
  <c r="V5" i="56" a="1"/>
  <c r="V5" i="56" s="1"/>
  <c r="U5" i="56"/>
  <c r="T5" i="56"/>
  <c r="S5" i="56"/>
  <c r="R5" i="56"/>
  <c r="Q5" i="56"/>
  <c r="P5" i="56"/>
  <c r="O5" i="56"/>
  <c r="N5" i="56"/>
  <c r="M5" i="56"/>
  <c r="J5" i="56"/>
  <c r="Y4" i="56"/>
  <c r="X4" i="56"/>
  <c r="W4" i="56"/>
  <c r="V4" i="56"/>
  <c r="U4" i="56"/>
  <c r="T4" i="56"/>
  <c r="S4" i="56"/>
  <c r="R4" i="56"/>
  <c r="Q4" i="56"/>
  <c r="P4" i="56"/>
  <c r="O4" i="56"/>
  <c r="N4" i="56"/>
  <c r="M4" i="56"/>
  <c r="K4" i="56"/>
  <c r="J4" i="56"/>
  <c r="I4" i="56" a="1"/>
  <c r="I4" i="56" s="1"/>
  <c r="G11" i="56" a="1"/>
  <c r="G11" i="56" s="1"/>
  <c r="G23" i="56" a="1"/>
  <c r="G23" i="56" s="1"/>
  <c r="G13" i="56" a="1"/>
  <c r="G13" i="56" s="1"/>
  <c r="G24" i="56" a="1"/>
  <c r="G24" i="56" s="1"/>
  <c r="D21" i="56" a="1"/>
  <c r="D21" i="56" s="1"/>
  <c r="D22" i="56" a="1"/>
  <c r="D22" i="56" s="1"/>
  <c r="D23" i="56" a="1"/>
  <c r="D23" i="56" s="1"/>
  <c r="D24" i="56" a="1"/>
  <c r="D24" i="56" s="1"/>
  <c r="D25" i="56" a="1"/>
  <c r="D25" i="56" s="1"/>
  <c r="D12" i="56" a="1"/>
  <c r="D12" i="56" s="1"/>
  <c r="D4" i="56" a="1"/>
  <c r="D4" i="56" s="1"/>
  <c r="Z4" i="56" s="1"/>
  <c r="Z41" i="56" s="1"/>
  <c r="U8" i="46"/>
  <c r="X7" i="46"/>
  <c r="X8" i="46" s="1"/>
  <c r="T7" i="46"/>
  <c r="AA7" i="46" s="1"/>
  <c r="AA8" i="46" s="1"/>
  <c r="P7" i="46"/>
  <c r="Z7" i="46" s="1"/>
  <c r="Z8" i="46" s="1"/>
  <c r="Q8" i="46"/>
  <c r="M8" i="46"/>
  <c r="AB7" i="44"/>
  <c r="AB8" i="44" s="1"/>
  <c r="U8" i="44"/>
  <c r="T7" i="44"/>
  <c r="AA7" i="44" s="1"/>
  <c r="AA8" i="44" s="1"/>
  <c r="Q8" i="44"/>
  <c r="P7" i="44"/>
  <c r="P8" i="44" s="1"/>
  <c r="Z7" i="44" s="1"/>
  <c r="M8" i="44"/>
  <c r="X8" i="44"/>
  <c r="X7" i="45"/>
  <c r="X8" i="45" s="1"/>
  <c r="AA7" i="45"/>
  <c r="AA8" i="45" s="1"/>
  <c r="P7" i="45"/>
  <c r="Z7" i="45" s="1"/>
  <c r="T8" i="45"/>
  <c r="U8" i="45"/>
  <c r="Q8" i="45"/>
  <c r="M8" i="45"/>
  <c r="T8" i="46"/>
  <c r="Y8" i="46"/>
  <c r="Y8" i="45"/>
  <c r="Y8" i="44"/>
  <c r="Y8" i="42"/>
  <c r="U8" i="42"/>
  <c r="Q8" i="42"/>
  <c r="M8" i="42"/>
  <c r="X7" i="42"/>
  <c r="X8" i="42" s="1"/>
  <c r="T7" i="42"/>
  <c r="AA7" i="42" s="1"/>
  <c r="AA8" i="42" s="1"/>
  <c r="P7" i="42"/>
  <c r="Z7" i="42" s="1"/>
  <c r="G22" i="56" a="1"/>
  <c r="G22" i="56" s="1"/>
  <c r="G12" i="56" a="1"/>
  <c r="G12" i="56" s="1"/>
  <c r="G18" i="56" a="1"/>
  <c r="G18" i="56" s="1"/>
  <c r="G21" i="56" a="1"/>
  <c r="G21" i="56" s="1"/>
  <c r="E24" i="56" a="1"/>
  <c r="E24" i="56" s="1"/>
  <c r="E23" i="56" a="1"/>
  <c r="E23" i="56" s="1"/>
  <c r="E22" i="56" a="1"/>
  <c r="E22" i="56" s="1"/>
  <c r="E12" i="56" a="1"/>
  <c r="E12" i="56" s="1"/>
  <c r="E18" i="56" a="1"/>
  <c r="E18" i="56" s="1"/>
  <c r="E21" i="56" a="1"/>
  <c r="E21" i="56" s="1"/>
  <c r="Q68" i="1"/>
  <c r="P68" i="1"/>
  <c r="O68" i="1"/>
  <c r="N68" i="1"/>
  <c r="Q67" i="1"/>
  <c r="P67" i="1"/>
  <c r="O67" i="1"/>
  <c r="N67" i="1"/>
  <c r="Q66" i="1"/>
  <c r="P66" i="1"/>
  <c r="O66" i="1"/>
  <c r="N66" i="1"/>
  <c r="Q65" i="1"/>
  <c r="P65" i="1"/>
  <c r="O65" i="1"/>
  <c r="N65" i="1"/>
  <c r="Q64" i="1"/>
  <c r="P64" i="1"/>
  <c r="O64" i="1"/>
  <c r="N64" i="1"/>
  <c r="Q63" i="1"/>
  <c r="P63" i="1"/>
  <c r="O63" i="1"/>
  <c r="N63" i="1"/>
  <c r="Q62" i="1"/>
  <c r="P62" i="1"/>
  <c r="O62" i="1"/>
  <c r="N62" i="1"/>
  <c r="R62" i="1" s="1"/>
  <c r="Q61" i="1"/>
  <c r="P61" i="1"/>
  <c r="O61" i="1"/>
  <c r="N61" i="1"/>
  <c r="Q60" i="1"/>
  <c r="P60" i="1"/>
  <c r="O60" i="1"/>
  <c r="N60" i="1"/>
  <c r="Q59" i="1"/>
  <c r="P59" i="1"/>
  <c r="O59" i="1"/>
  <c r="N59" i="1"/>
  <c r="Q58" i="1"/>
  <c r="P58" i="1"/>
  <c r="O58" i="1"/>
  <c r="N58" i="1"/>
  <c r="Q57" i="1"/>
  <c r="P57" i="1"/>
  <c r="O57" i="1"/>
  <c r="N57" i="1"/>
  <c r="Q56" i="1"/>
  <c r="P56" i="1"/>
  <c r="O56" i="1"/>
  <c r="N56" i="1"/>
  <c r="Q55" i="1"/>
  <c r="P55" i="1"/>
  <c r="O55" i="1"/>
  <c r="N55" i="1"/>
  <c r="Q54" i="1"/>
  <c r="P54" i="1"/>
  <c r="O54" i="1"/>
  <c r="N54" i="1"/>
  <c r="Q53" i="1"/>
  <c r="P53" i="1"/>
  <c r="O53" i="1"/>
  <c r="N53" i="1"/>
  <c r="Q52" i="1"/>
  <c r="P52" i="1"/>
  <c r="O52" i="1"/>
  <c r="N52" i="1"/>
  <c r="Q51" i="1"/>
  <c r="P51" i="1"/>
  <c r="O51" i="1"/>
  <c r="N51" i="1"/>
  <c r="Q50" i="1"/>
  <c r="P50" i="1"/>
  <c r="O50" i="1"/>
  <c r="N50" i="1"/>
  <c r="Q49" i="1"/>
  <c r="P49" i="1"/>
  <c r="O49" i="1"/>
  <c r="N49" i="1"/>
  <c r="Q48" i="1"/>
  <c r="P48" i="1"/>
  <c r="O48" i="1"/>
  <c r="N48" i="1"/>
  <c r="Q47" i="1"/>
  <c r="P47" i="1"/>
  <c r="O47" i="1"/>
  <c r="N47" i="1"/>
  <c r="Q46" i="1"/>
  <c r="P46" i="1"/>
  <c r="O46" i="1"/>
  <c r="N46" i="1"/>
  <c r="Q45" i="1"/>
  <c r="P45" i="1"/>
  <c r="O45" i="1"/>
  <c r="N45" i="1"/>
  <c r="Q44" i="1"/>
  <c r="P44" i="1"/>
  <c r="O44" i="1"/>
  <c r="N44" i="1"/>
  <c r="Q43" i="1"/>
  <c r="P43" i="1"/>
  <c r="O43" i="1"/>
  <c r="N43" i="1"/>
  <c r="Q42" i="1"/>
  <c r="P42" i="1"/>
  <c r="O42" i="1"/>
  <c r="N42" i="1"/>
  <c r="Q41" i="1"/>
  <c r="P41" i="1"/>
  <c r="O41" i="1"/>
  <c r="N41" i="1"/>
  <c r="Q40" i="1"/>
  <c r="P40" i="1"/>
  <c r="O40" i="1"/>
  <c r="N40" i="1"/>
  <c r="Q39" i="1"/>
  <c r="P39" i="1"/>
  <c r="O39" i="1"/>
  <c r="N39" i="1"/>
  <c r="Q38" i="1"/>
  <c r="P38" i="1"/>
  <c r="O38" i="1"/>
  <c r="N38" i="1"/>
  <c r="Q37" i="1"/>
  <c r="P37" i="1"/>
  <c r="O37" i="1"/>
  <c r="N37" i="1"/>
  <c r="Q36" i="1"/>
  <c r="P36" i="1"/>
  <c r="O36" i="1"/>
  <c r="N36" i="1"/>
  <c r="Q35" i="1"/>
  <c r="P35" i="1"/>
  <c r="O35" i="1"/>
  <c r="N35" i="1"/>
  <c r="Q34" i="1"/>
  <c r="P34" i="1"/>
  <c r="O34" i="1"/>
  <c r="N34" i="1"/>
  <c r="Q33" i="1"/>
  <c r="P33" i="1"/>
  <c r="O33" i="1"/>
  <c r="N33" i="1"/>
  <c r="Q32" i="1"/>
  <c r="P32" i="1"/>
  <c r="O32" i="1"/>
  <c r="N32" i="1"/>
  <c r="Q31" i="1"/>
  <c r="P31" i="1"/>
  <c r="O31" i="1"/>
  <c r="N31" i="1"/>
  <c r="Q30" i="1"/>
  <c r="P30" i="1"/>
  <c r="O30" i="1"/>
  <c r="N30" i="1"/>
  <c r="Q29" i="1"/>
  <c r="P29" i="1"/>
  <c r="O29" i="1"/>
  <c r="N29" i="1"/>
  <c r="Q28" i="1"/>
  <c r="P28" i="1"/>
  <c r="O28" i="1"/>
  <c r="N28" i="1"/>
  <c r="Q27" i="1"/>
  <c r="P27" i="1"/>
  <c r="O27" i="1"/>
  <c r="N27" i="1"/>
  <c r="Q26" i="1"/>
  <c r="P26" i="1"/>
  <c r="O26" i="1"/>
  <c r="N26" i="1"/>
  <c r="Q25" i="1"/>
  <c r="P25" i="1"/>
  <c r="O25" i="1"/>
  <c r="N25" i="1"/>
  <c r="Q24" i="1"/>
  <c r="P24" i="1"/>
  <c r="O24" i="1"/>
  <c r="N24" i="1"/>
  <c r="Q23" i="1"/>
  <c r="P23" i="1"/>
  <c r="O23" i="1"/>
  <c r="N23" i="1"/>
  <c r="Q22" i="1"/>
  <c r="P22" i="1"/>
  <c r="O22" i="1"/>
  <c r="N22" i="1"/>
  <c r="Q21" i="1"/>
  <c r="P21" i="1"/>
  <c r="O21" i="1"/>
  <c r="N21" i="1"/>
  <c r="Q20" i="1"/>
  <c r="P20" i="1"/>
  <c r="O20" i="1"/>
  <c r="N20" i="1"/>
  <c r="Q19" i="1"/>
  <c r="P19" i="1"/>
  <c r="O19" i="1"/>
  <c r="N19" i="1"/>
  <c r="Q18" i="1"/>
  <c r="P18" i="1"/>
  <c r="O18" i="1"/>
  <c r="N18" i="1"/>
  <c r="Q17" i="1"/>
  <c r="P17" i="1"/>
  <c r="O17" i="1"/>
  <c r="N17" i="1"/>
  <c r="Q16" i="1"/>
  <c r="P16" i="1"/>
  <c r="O16" i="1"/>
  <c r="N16" i="1"/>
  <c r="Q15" i="1"/>
  <c r="P15" i="1"/>
  <c r="O15" i="1"/>
  <c r="N15" i="1"/>
  <c r="Q14" i="1"/>
  <c r="P14" i="1"/>
  <c r="O14" i="1"/>
  <c r="N14" i="1"/>
  <c r="Q13" i="1"/>
  <c r="P13" i="1"/>
  <c r="O13" i="1"/>
  <c r="N13" i="1"/>
  <c r="Q12" i="1"/>
  <c r="P12" i="1"/>
  <c r="O12" i="1"/>
  <c r="N12" i="1"/>
  <c r="Q11" i="1"/>
  <c r="P11" i="1"/>
  <c r="O11" i="1"/>
  <c r="N11" i="1"/>
  <c r="Q10" i="1"/>
  <c r="P10" i="1"/>
  <c r="O10" i="1"/>
  <c r="N10" i="1"/>
  <c r="Q9" i="1"/>
  <c r="P9" i="1"/>
  <c r="O9" i="1"/>
  <c r="N9" i="1"/>
  <c r="Q8" i="1"/>
  <c r="P8" i="1"/>
  <c r="O8" i="1"/>
  <c r="N8" i="1"/>
  <c r="Q7" i="1"/>
  <c r="P7" i="1"/>
  <c r="N7" i="1"/>
  <c r="P8" i="46" l="1"/>
  <c r="P8" i="45"/>
  <c r="R63" i="1"/>
  <c r="R66" i="1"/>
  <c r="AB7" i="46"/>
  <c r="AB8" i="46" s="1"/>
  <c r="R36" i="1"/>
  <c r="R42" i="1"/>
  <c r="R67" i="1"/>
  <c r="R64" i="1"/>
  <c r="R65" i="1"/>
  <c r="R68" i="1"/>
  <c r="R13" i="1"/>
  <c r="R19" i="1"/>
  <c r="R23" i="1"/>
  <c r="R31" i="1"/>
  <c r="R37" i="1"/>
  <c r="R41" i="1"/>
  <c r="R44" i="1"/>
  <c r="R47" i="1"/>
  <c r="R50" i="1"/>
  <c r="R53" i="1"/>
  <c r="R55" i="1"/>
  <c r="R58" i="1"/>
  <c r="R59" i="1"/>
  <c r="R61" i="1"/>
  <c r="R7" i="1"/>
  <c r="R11" i="1"/>
  <c r="R17" i="1"/>
  <c r="R25" i="1"/>
  <c r="R29" i="1"/>
  <c r="R35" i="1"/>
  <c r="R43" i="1"/>
  <c r="R46" i="1"/>
  <c r="R49" i="1"/>
  <c r="R52" i="1"/>
  <c r="R56" i="1"/>
  <c r="R9" i="1"/>
  <c r="R12" i="1"/>
  <c r="R15" i="1"/>
  <c r="R18" i="1"/>
  <c r="R21" i="1"/>
  <c r="R24" i="1"/>
  <c r="R27" i="1"/>
  <c r="R30" i="1"/>
  <c r="R33" i="1"/>
  <c r="R39" i="1"/>
  <c r="R45" i="1"/>
  <c r="R48" i="1"/>
  <c r="R51" i="1"/>
  <c r="R54" i="1"/>
  <c r="R57" i="1"/>
  <c r="R60" i="1"/>
  <c r="Z8" i="45"/>
  <c r="T8" i="44"/>
  <c r="AB7" i="42"/>
  <c r="AB8" i="42" s="1"/>
  <c r="R8" i="1"/>
  <c r="R10" i="1"/>
  <c r="R14" i="1"/>
  <c r="R16" i="1"/>
  <c r="R20" i="1"/>
  <c r="R22" i="1"/>
  <c r="R26" i="1"/>
  <c r="R28" i="1"/>
  <c r="R32" i="1"/>
  <c r="R34" i="1"/>
  <c r="R38" i="1"/>
  <c r="R40" i="1"/>
  <c r="T8" i="42"/>
  <c r="AB7" i="45"/>
  <c r="AB8" i="45" s="1"/>
  <c r="Z8" i="42"/>
  <c r="Z8" i="44"/>
  <c r="AC7" i="44"/>
  <c r="AC8" i="44" s="1"/>
  <c r="P8" i="42"/>
  <c r="I41" i="56"/>
  <c r="K41" i="56"/>
  <c r="G41" i="56"/>
  <c r="E41" i="56"/>
  <c r="D41" i="56"/>
  <c r="Z7" i="56"/>
  <c r="Z36" i="56"/>
  <c r="Z31" i="56"/>
  <c r="Q41" i="56"/>
  <c r="Y41" i="56"/>
  <c r="Z9" i="56"/>
  <c r="Z15" i="56"/>
  <c r="Z37" i="56"/>
  <c r="Z18" i="56"/>
  <c r="Z20" i="56"/>
  <c r="Z21" i="56"/>
  <c r="Z23" i="56"/>
  <c r="Z26" i="56"/>
  <c r="Z27" i="56"/>
  <c r="Z29" i="56"/>
  <c r="Z30" i="56"/>
  <c r="Z33" i="56"/>
  <c r="Z38" i="56"/>
  <c r="R41" i="56"/>
  <c r="Z11" i="56"/>
  <c r="Z40" i="56"/>
  <c r="Z22" i="56"/>
  <c r="Z34" i="56"/>
  <c r="O41" i="56"/>
  <c r="Z12" i="56"/>
  <c r="Z17" i="56"/>
  <c r="Z19" i="56"/>
  <c r="Z25" i="56"/>
  <c r="Z28" i="56"/>
  <c r="Z24" i="56"/>
  <c r="Z39" i="56"/>
  <c r="P41" i="56"/>
  <c r="Z8" i="56"/>
  <c r="Z13" i="56"/>
  <c r="Z16" i="56"/>
  <c r="M41" i="56"/>
  <c r="S41" i="56"/>
  <c r="W41" i="56"/>
  <c r="U41" i="56"/>
  <c r="Z35" i="56"/>
  <c r="X41" i="56"/>
  <c r="N41" i="56"/>
  <c r="Z5" i="56"/>
  <c r="V41" i="56"/>
  <c r="Z6" i="56"/>
  <c r="Z10" i="56"/>
  <c r="T41" i="56"/>
  <c r="Z14" i="56"/>
  <c r="Z32" i="56"/>
  <c r="J41" i="56"/>
  <c r="AC7" i="46" l="1"/>
  <c r="AC8" i="46" s="1"/>
  <c r="R69" i="1"/>
  <c r="AC7" i="42"/>
  <c r="AC8" i="42" s="1"/>
  <c r="AC7" i="45"/>
  <c r="AC8" i="45" s="1"/>
  <c r="U4" i="50"/>
  <c r="C24" i="50" l="1"/>
  <c r="C22" i="50"/>
  <c r="G4" i="50"/>
  <c r="N4" i="50" l="1"/>
  <c r="D21"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I6" authorId="0" shapeId="0" xr:uid="{7A2801C6-5724-4B71-A65A-64BBDD636273}">
      <text>
        <r>
          <rPr>
            <sz val="9"/>
            <color indexed="81"/>
            <rFont val="Tahoma"/>
            <family val="2"/>
          </rPr>
          <t xml:space="preserve">#PACIENTES CON EGRESO/ #SALIDAS
</t>
        </r>
      </text>
    </comment>
    <comment ref="C8" authorId="0" shapeId="0" xr:uid="{1381877B-95AE-4328-B2A5-68073C4A1E8D}">
      <text>
        <r>
          <rPr>
            <b/>
            <sz val="9"/>
            <color indexed="81"/>
            <rFont val="Tahoma"/>
            <family val="2"/>
          </rPr>
          <t>PROMs/ PREMs al menos una patologia en implementación.
1. Determiniar las necesidades de alta complejidad.
2. viabilidad de un proyecto, mercado, plata , metodologia M, retorno, implemntación, resultados en el timempo.
Resultados clínicos , diagnostico de las patologias a las que podemos apicarles PROMs, establcer metodologia.</t>
        </r>
      </text>
    </comment>
    <comment ref="B29" authorId="0" shapeId="0" xr:uid="{03C8F189-9F68-4AC7-BC9E-26D405AB7016}">
      <text>
        <r>
          <rPr>
            <sz val="9"/>
            <color indexed="81"/>
            <rFont val="Tahoma"/>
            <family val="2"/>
          </rPr>
          <t>Cliente interno
Paciente
Ambiente
Comunidad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I9" authorId="0" shapeId="0" xr:uid="{48356E91-AF9D-4014-A81D-4294E79A29EE}">
      <text>
        <r>
          <rPr>
            <sz val="9"/>
            <color indexed="81"/>
            <rFont val="Tahoma"/>
            <family val="2"/>
          </rPr>
          <t xml:space="preserve">#PACIENTES CON EGRESO/ #SALIDAS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I10" authorId="0" shapeId="0" xr:uid="{7AFC7DAA-5947-4419-B9D9-9B4D661F21B1}">
      <text>
        <r>
          <rPr>
            <sz val="9"/>
            <color indexed="81"/>
            <rFont val="Tahoma"/>
            <family val="2"/>
          </rPr>
          <t xml:space="preserve">#PACIENTES CON EGRESO/ #SALIDAS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CALIDAD03</author>
  </authors>
  <commentList>
    <comment ref="M7" authorId="0" shapeId="0" xr:uid="{00000000-0006-0000-1600-000001000000}">
      <text>
        <r>
          <rPr>
            <b/>
            <sz val="9"/>
            <color indexed="81"/>
            <rFont val="Tahoma"/>
            <family val="2"/>
          </rPr>
          <t>CALIDAD03:</t>
        </r>
        <r>
          <rPr>
            <sz val="9"/>
            <color indexed="81"/>
            <rFont val="Tahoma"/>
            <family val="2"/>
          </rPr>
          <t xml:space="preserve">
Debido a la transición de cargo de coordinador que esta sucediendo en el proceso de Gestión farmaceutica, y no contar con una entrega de información óptima, para este trimestre no es posible realizar por parte del responsable de POA, seguimiento al cumplimiento de las actividades programadas en el plan de Trabajo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<sst xmlns="http://schemas.openxmlformats.org/spreadsheetml/2006/main" count="3735" uniqueCount="1195">
  <si>
    <t>ESE HOSPITAL UNIVERSITARIO SAN RAFAEL DE TUNJA</t>
  </si>
  <si>
    <t>PLAN OPERATIVO INSTITUCIONAL</t>
  </si>
  <si>
    <t>PILAR O EJE DE PLAN DE DESARROLLO</t>
  </si>
  <si>
    <t xml:space="preserve">PROGRAMA ESTRÁTEGICO </t>
  </si>
  <si>
    <t>OBJETIVO ESTRÁTEGICO</t>
  </si>
  <si>
    <t>META PERIODO</t>
  </si>
  <si>
    <t xml:space="preserve">META VIGENCIA </t>
  </si>
  <si>
    <t>NOMBRE INDICADOR</t>
  </si>
  <si>
    <t xml:space="preserve">INDICADOR / FÓRMULA </t>
  </si>
  <si>
    <t>META INDICADOR</t>
  </si>
  <si>
    <t xml:space="preserve">REPONSABLE </t>
  </si>
  <si>
    <t>RESULTADOS CUMPLIMIENTO POR TRIMESTRE</t>
  </si>
  <si>
    <t>AVANCES  SEGÚN  CUMPLIMIENTO DE META</t>
  </si>
  <si>
    <t>RESULTADO 1 ER TRIMESTRE</t>
  </si>
  <si>
    <t>RESULTADO 2 DO TRIMESTRE</t>
  </si>
  <si>
    <t>RESULTADO 3ER TRIMESTRE</t>
  </si>
  <si>
    <t>RESULTADO 4TO TRIMESTRE</t>
  </si>
  <si>
    <t xml:space="preserve">            
   1er TRIMESTRE</t>
  </si>
  <si>
    <t>2o  TRIMESTRE</t>
  </si>
  <si>
    <t xml:space="preserve"> 3er 
TRIMESTRE</t>
  </si>
  <si>
    <t xml:space="preserve"> 4o 
TRIMESTRE</t>
  </si>
  <si>
    <t>AVANCE ACUMULADO</t>
  </si>
  <si>
    <t>HUMANIZACIÓN DE LOS SERVICIOS SALUD</t>
  </si>
  <si>
    <t>Programa de Humanización que involucre la sensibilización del talento humano con enfoque tanto para cliente interno y externo.</t>
  </si>
  <si>
    <t>Humanizar la atención como cultura de servicio y buen trato al Usuario y su familia</t>
  </si>
  <si>
    <t>Programa de Humanización implementado cliente interno y externo</t>
  </si>
  <si>
    <t>Adherencia al buen trato (UCI´s, Hospitalización, Urgencias)</t>
  </si>
  <si>
    <t>Número de ítems de la lista que se cumple / Total de ítems evaluados en el mismo periodo</t>
  </si>
  <si>
    <t>Coordinador Humanización</t>
  </si>
  <si>
    <t>Cobertura del programa de espacios de esparcimiento  a colaboradores</t>
  </si>
  <si>
    <t>Número de áreas impactadas / Número Total de áreas</t>
  </si>
  <si>
    <t>Gestión y Seguimiento intrahospitalario y Pos Egreso</t>
  </si>
  <si>
    <t>Número de Llamadas de Seguimiento a los Pacientes y sus Familias / Total de pacientes registrados en el periodo</t>
  </si>
  <si>
    <t>Seguimiento a las Intervenciones de las acciones priorizadas</t>
  </si>
  <si>
    <t>Número de ítems intervenidos / Número de ítems que no se cumplen</t>
  </si>
  <si>
    <t>ATENCIÓN CENTRADA EN EL USUARIO</t>
  </si>
  <si>
    <t>Modelo de atención articulado con los procesos institucionales, generando una implementación oportuna, pertinente, segura e integral para el Usuario y su familia.</t>
  </si>
  <si>
    <t>Consolidar un modelo de gestión y de prestación integral en la atención, que genere valor para el usuario y su familia.</t>
  </si>
  <si>
    <t>Implementación, Evaluación y Cumplimiento del Modelo con enfoque de Atención Primaria en Salud.</t>
  </si>
  <si>
    <t>Cumplimiento Global del modelo Gestión Clínica</t>
  </si>
  <si>
    <t>Total Indicadores que Superan la Meta / Total Indicadores del Programa por Vigencia</t>
  </si>
  <si>
    <t>Coordinador Clinicas Quirúgicas</t>
  </si>
  <si>
    <t>Cumplimiento Global del modelo Gestión Quirúrgica</t>
  </si>
  <si>
    <t>Cumplimiento Global del modelo Gestión Urgencias</t>
  </si>
  <si>
    <t>Cumplimiento Global del modelo Gestión UCI Adultos</t>
  </si>
  <si>
    <t>Cumplimiento Global del modelo Gestión UCI Pediátrica</t>
  </si>
  <si>
    <t>Cumplimiento Global del modelo Gestión UCI Neonatal</t>
  </si>
  <si>
    <t>Cumplimiento Global del modelo Gestión Consulta Externa y Servicios de Apoyo</t>
  </si>
  <si>
    <t>Cumplimiento Global del modelo Sede María Josefa Canelones</t>
  </si>
  <si>
    <t>GESTIÓN CLINICA EXCELENTE Y SEGURA</t>
  </si>
  <si>
    <t>Programa Gestión y minimización de los riesgos asociados a la atención en salud.</t>
  </si>
  <si>
    <t>Apropiar el proceso de acreditación en salud en los procesos organizacionales para fortalecer su mejora y cumplimiento</t>
  </si>
  <si>
    <t>Resultado autoevaluación con respecto a la vigencia anterior</t>
  </si>
  <si>
    <t>Resultado de la comparación entre 1,11 y 1,19</t>
  </si>
  <si>
    <t>Programa de Seguridad del Paciente implementado bajo el enfoque de adaptación y mitigación de riesgos</t>
  </si>
  <si>
    <t xml:space="preserve">Coordinador Seguridad del Paciente </t>
  </si>
  <si>
    <t>GESTION DE SERVICIOS</t>
  </si>
  <si>
    <t>Fortalecer y ampliar la integralidad en la prestación de servicios de salud de alta complejidad, articulados con redes integradas de atención y comunidad.</t>
  </si>
  <si>
    <t>Programa integralidad de alta complejidad y seguimiento comunitario.</t>
  </si>
  <si>
    <t>Implementación y evaluación del Programa integralidad de alta complejidad y seguimiento comunitario.</t>
  </si>
  <si>
    <t>Proyecto unidad de cancerología - fase 1</t>
  </si>
  <si>
    <t>Total Indicadores que cumplen la Meta / Total Indicadores del Programa por Vigencia</t>
  </si>
  <si>
    <t>Programa de rehabilitación pulmonar</t>
  </si>
  <si>
    <t>Programa clínica de osteoporosis</t>
  </si>
  <si>
    <t>Programa clínica de obesidad</t>
  </si>
  <si>
    <t>Programa de pie diabético</t>
  </si>
  <si>
    <t>Programa hospital seguro contra la trombosis</t>
  </si>
  <si>
    <t>Programa clínica de anticoagulación</t>
  </si>
  <si>
    <t>Programa de donación de órganos</t>
  </si>
  <si>
    <t>Comité de bioética</t>
  </si>
  <si>
    <t>Laboratorio de pruebas de función pulmonar</t>
  </si>
  <si>
    <t>Programa de accesos vasculares</t>
  </si>
  <si>
    <t>Retinología</t>
  </si>
  <si>
    <t>Programa de extensión comunitaria</t>
  </si>
  <si>
    <t>Microcirugía</t>
  </si>
  <si>
    <t>Endocrinología pediátrica</t>
  </si>
  <si>
    <t>Neumología pediátrica</t>
  </si>
  <si>
    <t>Psiquiatría infantil</t>
  </si>
  <si>
    <t>GESTIÓN DEL RIESGO</t>
  </si>
  <si>
    <t>Garantizar la gestión de los recursos que contribuyan a la competitividad y sostenibilidad de la organización.</t>
  </si>
  <si>
    <t>Programa de gestión institucional de los recursos financieros (PEGIF)</t>
  </si>
  <si>
    <t>Cumplimiento del Programa de Gestión Institucional de los Recursos Financieros</t>
  </si>
  <si>
    <t>Cumplimiento del programa de gestión institucional de los recursos financieros</t>
  </si>
  <si>
    <t>Coordinador Financiero</t>
  </si>
  <si>
    <t>Programa Gestión de Sistema de Costos</t>
  </si>
  <si>
    <t>Cumplimiento del Programa Gestión de Sistema de Costos</t>
  </si>
  <si>
    <t>Cumplimiento del Programa de Costos</t>
  </si>
  <si>
    <t>Fortalecimiento de la gestión del riesgo y prevención del daño antijurídico de la entidad</t>
  </si>
  <si>
    <t>Cumplimiento del programa de prevención del daño antijurídico</t>
  </si>
  <si>
    <t xml:space="preserve">No Adherencia a guías y /o protocolos </t>
  </si>
  <si>
    <t>Número de demandas asociadas a lo No Adherencia a las guías de manejo clínico  / Número total de demandas presentadas en la vigencia</t>
  </si>
  <si>
    <t>Asesor Jurídico</t>
  </si>
  <si>
    <t>Eventos Adversos</t>
  </si>
  <si>
    <t>Número de demandas asociadas a eventos adversos / Número total de demandas presentadas en la vigencia</t>
  </si>
  <si>
    <t>No reconocimiento de los derechos laborales por el tipo de vinculación laboral o contractual</t>
  </si>
  <si>
    <t>Número de demandas interpuestas por derechos laborales / Número total de demandas presentadas en la vigencia</t>
  </si>
  <si>
    <t>Programa de Gestión y Desempeño Institucional</t>
  </si>
  <si>
    <t>Índice de Desempeño Institucional</t>
  </si>
  <si>
    <t>&gt; Resultado año anterior</t>
  </si>
  <si>
    <t>Índice de Desempeño</t>
  </si>
  <si>
    <t>Mayor al Índice de Desempeño del año anterior</t>
  </si>
  <si>
    <t>Profesional de Planeación</t>
  </si>
  <si>
    <t>N/A</t>
  </si>
  <si>
    <t>GESTIÓN DE TECNOLOGIA PARA LA PRESTACION DE SERVICIOS DE SALUD HUMANIZADOS Y SEGUROS</t>
  </si>
  <si>
    <t>Fortalecer la gestión tecnológica.</t>
  </si>
  <si>
    <t>Programa de gestión de integración del sistema de información.</t>
  </si>
  <si>
    <t>Cumplimiento del Programa de integración del sistema de información</t>
  </si>
  <si>
    <t>Proyectos TI Implementados</t>
  </si>
  <si>
    <t xml:space="preserve">Número de proyectos ejecutados en a vigencia y que corresponden al periodo de medición según lo planeado / Número Total de proyectos planeados a ejecutar en la vigencia </t>
  </si>
  <si>
    <t>Coordinador TIC´s</t>
  </si>
  <si>
    <t>Cumplimiento de Actividades del Programa</t>
  </si>
  <si>
    <t xml:space="preserve">Número de actividades ejecutadas en la vigencia y que corresponden al periodo de medición según lo planeado / Número Total de actividades planeadas a ejecutar en la vigencia </t>
  </si>
  <si>
    <t xml:space="preserve">Integraciones Realizadas </t>
  </si>
  <si>
    <t xml:space="preserve">Número de integraciones mayor o igual a uno (1) en la vigencia </t>
  </si>
  <si>
    <t>&gt;= 1</t>
  </si>
  <si>
    <t>Programa de adecuación y mejoramiento de infraestructura física</t>
  </si>
  <si>
    <t>Cumplimiento del Programa de Construcción, adecuación y/o mejoramiento infraestructura física</t>
  </si>
  <si>
    <t>Ejecución de Actividades de mantenimiento correctivo</t>
  </si>
  <si>
    <t>Número de actividades ejecutadas / Número de actividades solicitadas</t>
  </si>
  <si>
    <t>Coordinador de Mantenimiento</t>
  </si>
  <si>
    <t>Ejecución de Actividades de mantenimiento preventivo</t>
  </si>
  <si>
    <t>Número de actividades ejecutadas del plan de mantenimiento / Número de actividades programadas</t>
  </si>
  <si>
    <t>Porcentaje avance obra (Construcción)</t>
  </si>
  <si>
    <t>Avance real / Avance proyectado</t>
  </si>
  <si>
    <t>Porcentaje avance obra (Adecuación)</t>
  </si>
  <si>
    <t>Porcentaje avance obra (Mejoramiento)</t>
  </si>
  <si>
    <t>Programa de Gestión Tecnológica
y Dotación hospitalaria</t>
  </si>
  <si>
    <t>Cumplimiento del Programa de
Gestión de tecnología y dotación
Hospitalaria.</t>
  </si>
  <si>
    <t xml:space="preserve"> Disminución de Mantenimientos Correctivos Implementando las Listas de Chequeo Diarias</t>
  </si>
  <si>
    <t>Mantenimientos Correctivos /  Mantenimientos Predictivos</t>
  </si>
  <si>
    <t>≤50%</t>
  </si>
  <si>
    <t>Coordinador Biomédica</t>
  </si>
  <si>
    <t>Gestión de Dotación Hospitalaria</t>
  </si>
  <si>
    <t xml:space="preserve">Número de dotación hospitalaria gestionado ante comité Directivo / Número de dotación hospitalaria aprobada para adquisición </t>
  </si>
  <si>
    <t>&gt;=80%</t>
  </si>
  <si>
    <t>Gestión de tecnología Biomédica</t>
  </si>
  <si>
    <t xml:space="preserve">Número de equipos gestionados ante comité Directivo  / Número de equipos aprobados para adquisición   </t>
  </si>
  <si>
    <t>TRANSFORMACIÓN CULTURAL
PERMANENTE.</t>
  </si>
  <si>
    <t>Generar líneas de desarrollo humano que impacten en la calidad de la atención del usuario y su familia.</t>
  </si>
  <si>
    <t>Programa de Gestión integral y
bienestar del talento humano que
impacten en la calidad de la
atención del usuario y su familia.</t>
  </si>
  <si>
    <t>Cumplimiento Programa de
Gestión Integral y Bienestar del
Talento Humano que impacten en
la calidad de la atención del
usuario y su familia.</t>
  </si>
  <si>
    <t xml:space="preserve">Cumplimiento Programa de Gestión Integral y Bienestar de Talento Humano </t>
  </si>
  <si>
    <t xml:space="preserve">Promedio porcentual de cumplimiento de indicadores / Total de indicadores del Programa </t>
  </si>
  <si>
    <t>&gt;=90%</t>
  </si>
  <si>
    <t>Coordinador Actividades Talento Humano</t>
  </si>
  <si>
    <t>Estrategia “Construyendo en Familia para Trabajar con el Alma”</t>
  </si>
  <si>
    <t>Número de colaboradores asistentes a los proceso formativos  / Total de colaboradors que confirme participación</t>
  </si>
  <si>
    <t>RESPONSABILIDAD
SOCIAL</t>
  </si>
  <si>
    <t>Asegurar la competitividad
y posicionamiento de la
institución</t>
  </si>
  <si>
    <t>Sistema de Gestion Ambiental</t>
  </si>
  <si>
    <t>Cumplimiento de los requisitos de
la norma ISO 14001:2015</t>
  </si>
  <si>
    <t>Mantener la Certificación</t>
  </si>
  <si>
    <t>Certificado ISO 14001:2015</t>
  </si>
  <si>
    <t>Coordinador Gestión Ambiental</t>
  </si>
  <si>
    <t>Sistema de Gestión en Seguridad
y Salud en el Trabajo</t>
  </si>
  <si>
    <t>Cumplimiento de los requisitos de
la norma ISO 45001:2018</t>
  </si>
  <si>
    <t>Obetner la Certificación</t>
  </si>
  <si>
    <t>Certificado ISO 45001:2015</t>
  </si>
  <si>
    <t>Coordinador  Seguridad y Salud en el Trabajo</t>
  </si>
  <si>
    <t>Sistema de Gestión de la Calidad</t>
  </si>
  <si>
    <t>Cumplimiento de los requisitos de
la norma ISO 9001:2015</t>
  </si>
  <si>
    <t>Certificado ISO 9001:2015</t>
  </si>
  <si>
    <t>Coordinador Calidad</t>
  </si>
  <si>
    <t>Buenas practicas de elaboración</t>
  </si>
  <si>
    <t>Cumplimiento de requisitos de
Buenas practicas de elaboración</t>
  </si>
  <si>
    <t>Certificado BPE</t>
  </si>
  <si>
    <t>Coordinador Farmacia</t>
  </si>
  <si>
    <t>Cumplimiento de requisitos de
Buenas practicas de manufactura</t>
  </si>
  <si>
    <t>Certificado BPM</t>
  </si>
  <si>
    <t>GESTIÓN DEL CONOCIMIENTO E INNOVACIÓN</t>
  </si>
  <si>
    <t>Contribuir a la consolidación de Hospital Universitario mediante la  estión del conocimiento, innovación y desarrollo comunitario.</t>
  </si>
  <si>
    <t>Proyectos de investigación competitiva a nivel regional y Nacional impactando
positivamente el Fortalecimiento de la E.S.E Hospital Universitario San Rafael De Tunja y su zona de influencia.</t>
  </si>
  <si>
    <t>Cumplimiento de Programa de
Investigación, Docencia e
Innovación</t>
  </si>
  <si>
    <t>Productos de investigación para someter a revista</t>
  </si>
  <si>
    <t xml:space="preserve">Número de proyectos para someterse a revista  / Número de proyectos aprobados por comité </t>
  </si>
  <si>
    <t>Incremento 1% anual</t>
  </si>
  <si>
    <t>Coordinador Gestión Académica</t>
  </si>
  <si>
    <t xml:space="preserve">Satisfacción del personal en formación internado </t>
  </si>
  <si>
    <t>Número de estudiantes satisfechos  / Total de estudiantes que diligencian la encuesta</t>
  </si>
  <si>
    <t>Adherencia a los Syllabus de rotación</t>
  </si>
  <si>
    <t xml:space="preserve">Número de temas revisados en los Syllabus de rotación    / Número total de temas planteados en los Syllabus de rotación </t>
  </si>
  <si>
    <t>Adherencia a programación de turnos o planes de programación</t>
  </si>
  <si>
    <t>Número de planes o programas  /  Total de especialidades en los que rotan internos</t>
  </si>
  <si>
    <t>Fortalecer líneas de investigación institucional</t>
  </si>
  <si>
    <t>Implementación de las líneas de
investigación</t>
  </si>
  <si>
    <t>Realizar eventos de asistencia masiva en actividades como simposios y  congresos</t>
  </si>
  <si>
    <t>Numero de Congresos</t>
  </si>
  <si>
    <t>Congresos por vigencia</t>
  </si>
  <si>
    <t>Numero de Congresos en la vigencia</t>
  </si>
  <si>
    <t>Desarrollar alianzas estratégicas que permitan fortalecer las líneas de investigación de los grupos de
investigación.</t>
  </si>
  <si>
    <t>Numero de Alianzas estratégicas
consolidadas</t>
  </si>
  <si>
    <t>Numero de Alianzas estratégicas
consolidadas por vigencia</t>
  </si>
  <si>
    <t xml:space="preserve">Numero de Alianzas estratégicas  en la vigencia </t>
  </si>
  <si>
    <t>ESE HOSPITAL UNIVERSITARIO SAN RAFAEL TUNJA</t>
  </si>
  <si>
    <t>INSTRUCTIVO EVALUACIÓN POA</t>
  </si>
  <si>
    <t>POA POR PROCESO Y/O SERVICIO</t>
  </si>
  <si>
    <t>Esta medición se realizará trimestral midiendo el resultado de avance de cada Plan Operativo con respecto a los indicadores definidos en cada uno</t>
  </si>
  <si>
    <t>EJE ESTRATÉGICO</t>
  </si>
  <si>
    <t>Eje Estratégico definifo en Plan de Desarrollo</t>
  </si>
  <si>
    <t>LÍNEA ESTRATÉGICA</t>
  </si>
  <si>
    <t>Línea Estratégica definido en Plan de Desarrollo</t>
  </si>
  <si>
    <t>OBJETIVO ESTRATÉGICO</t>
  </si>
  <si>
    <t>Objetivo Estratégico definifo en Plan de Desarrollo</t>
  </si>
  <si>
    <t>ESTRATEGIA</t>
  </si>
  <si>
    <t>Estrategia definida en el Plan de Desarrollo</t>
  </si>
  <si>
    <t>RESULTADO</t>
  </si>
  <si>
    <t>Logro esperado conseguir al termino del cuatrienio</t>
  </si>
  <si>
    <t>META CUATRIENIO</t>
  </si>
  <si>
    <t>Fin a que se dirigen las acciones en el cuatrienio</t>
  </si>
  <si>
    <t>PLAN, PROGRAMA O PROYECTO</t>
  </si>
  <si>
    <t>Nombre del Plan, Programa o Proyecto definido en el Plan de Desarrollo</t>
  </si>
  <si>
    <t>PRODUCTO / INDICADOR</t>
  </si>
  <si>
    <t>Resultado del(os) indicador(es) definido(s) por el líder del programa aplicables a la medición de la vigencia, conforme a la meta definida en la ficha técnica de cada uno</t>
  </si>
  <si>
    <t>META 2024</t>
  </si>
  <si>
    <t>Meta definida en el Plan de Desarrolo para la vigencia evaluada</t>
  </si>
  <si>
    <t>ACTIVIDADES</t>
  </si>
  <si>
    <t>Actividad definida en el Plan de Desarrollo, sobre las cuales se estructura el POA</t>
  </si>
  <si>
    <t>META VIGENCIA 2024</t>
  </si>
  <si>
    <t>INDICADOR</t>
  </si>
  <si>
    <t xml:space="preserve">FÓRMULA </t>
  </si>
  <si>
    <t>Expresión matemática que consiste en la división del numerador entre el denominador, multiplicado por el factor correspondiente</t>
  </si>
  <si>
    <t>Límite propuesto como ideal de mejoramiento para alcanzar el desempeño deseable para la condición medida por el indicador.</t>
  </si>
  <si>
    <t>PERIODICIDAD</t>
  </si>
  <si>
    <t>Frecuencia de medición del indicador dentro del programa o actividad</t>
  </si>
  <si>
    <t>Líder de programa según aplique</t>
  </si>
  <si>
    <t>ASPECTOS A TENER EN CUENTA AL EVALUAR ESTE INDICADOR</t>
  </si>
  <si>
    <t>Se describe los aspectos o actividades que conlleven al despliegue y desarrollo de las fuentes de información, para que se ejecuten por parte del líder del programa o proceso y/o servicio responsable de alimentarlo, correspondiente a información vital al momento de evaluar indicadores con periodicidad de medición superior a tres meses</t>
  </si>
  <si>
    <t>OBSERVACIONES LÍDER DEL PROCESO</t>
  </si>
  <si>
    <t>Si las considera pertinentes</t>
  </si>
  <si>
    <t>RESULTADO CONSOLIDAD POR TRIMESTRE</t>
  </si>
  <si>
    <t xml:space="preserve">Corrresponde al promedio consolidado de los resultados del indicador de cada proceso y/o servicio </t>
  </si>
  <si>
    <t>AVANCES SEGÚN  CUMPLIMIENTO DE META</t>
  </si>
  <si>
    <t>Se evidencia el avance trimestral de cada indicador con respecto a la meta establecida para cada uno</t>
  </si>
  <si>
    <t>OBSERVACIONES CONTROL INTERNO</t>
  </si>
  <si>
    <t>SUBGERENCIA ADMINISTRATIVA Y FINANCIERA</t>
  </si>
  <si>
    <t>SUBGERENCIA DE SERVICIOS DE SALUD</t>
  </si>
  <si>
    <t>OFICINA ASESORA DE DESARROLLO DE SERVICIOS</t>
  </si>
  <si>
    <t>Gestión Talento Humano</t>
  </si>
  <si>
    <t>Atención Urgencias</t>
  </si>
  <si>
    <t>Gestión Calidad</t>
  </si>
  <si>
    <t>Gestión Financiera</t>
  </si>
  <si>
    <t>Atención Hospitalaria</t>
  </si>
  <si>
    <t>Gestión Información</t>
  </si>
  <si>
    <t>Gestión Jurídica</t>
  </si>
  <si>
    <t>Atención Ambulatoria</t>
  </si>
  <si>
    <t>Direccionamiento Estratégico</t>
  </si>
  <si>
    <t>Gestión Servicios de Apoyo</t>
  </si>
  <si>
    <t>Quirófanos</t>
  </si>
  <si>
    <t>Gestión Recursos Físicos</t>
  </si>
  <si>
    <t>Seguridad del Paciente</t>
  </si>
  <si>
    <t>Apoyo Diagnóstico</t>
  </si>
  <si>
    <t>Apoyo Terapéutico</t>
  </si>
  <si>
    <t>Gestión Farmacéutica</t>
  </si>
  <si>
    <t>Gestión Preventiva y Predictiva</t>
  </si>
  <si>
    <t>Sistema de Información y Atención al Usuario</t>
  </si>
  <si>
    <t>Docencia Servicio</t>
  </si>
  <si>
    <t>Investigación</t>
  </si>
  <si>
    <t>Enfermería</t>
  </si>
  <si>
    <t xml:space="preserve">TOTAL  POAS: </t>
  </si>
  <si>
    <t xml:space="preserve">SAF: </t>
  </si>
  <si>
    <t xml:space="preserve">SSS: </t>
  </si>
  <si>
    <t xml:space="preserve">OADS: </t>
  </si>
  <si>
    <t>Humanización</t>
  </si>
  <si>
    <t>Modelo de atención</t>
  </si>
  <si>
    <t>Pamec</t>
  </si>
  <si>
    <t>Seguridad del paciente</t>
  </si>
  <si>
    <t>Alta Complejidad</t>
  </si>
  <si>
    <t>PEGIF</t>
  </si>
  <si>
    <t>Programa de Costos</t>
  </si>
  <si>
    <t>Programa Daño Antijuridico</t>
  </si>
  <si>
    <t>MIPG</t>
  </si>
  <si>
    <t>Integración de sistemas</t>
  </si>
  <si>
    <t>Adecuación y Mejoramiento Infraestructura</t>
  </si>
  <si>
    <t xml:space="preserve">Gestión Tecnología </t>
  </si>
  <si>
    <t>PEGITH</t>
  </si>
  <si>
    <t>ISO 14001:2015</t>
  </si>
  <si>
    <t>ISO 45001:2018</t>
  </si>
  <si>
    <t>ISO 9001:2015</t>
  </si>
  <si>
    <t>BPE</t>
  </si>
  <si>
    <t>BPM</t>
  </si>
  <si>
    <t xml:space="preserve">Programa de Investigación </t>
  </si>
  <si>
    <t>Líneas de Investigación</t>
  </si>
  <si>
    <t>Número de Congresos</t>
  </si>
  <si>
    <t>Alianzas Estrátegicas</t>
  </si>
  <si>
    <t>No.</t>
  </si>
  <si>
    <t>ACTIVIDAD</t>
  </si>
  <si>
    <t>PROCESO</t>
  </si>
  <si>
    <t>A1</t>
  </si>
  <si>
    <t>A2</t>
  </si>
  <si>
    <t>A3</t>
  </si>
  <si>
    <t>A4</t>
  </si>
  <si>
    <t>A5</t>
  </si>
  <si>
    <t>A6</t>
  </si>
  <si>
    <t>A7</t>
  </si>
  <si>
    <t>A8</t>
  </si>
  <si>
    <t>A9</t>
  </si>
  <si>
    <t>A10</t>
  </si>
  <si>
    <t>A11</t>
  </si>
  <si>
    <t>A12</t>
  </si>
  <si>
    <t>A13</t>
  </si>
  <si>
    <t>A14</t>
  </si>
  <si>
    <t>A15</t>
  </si>
  <si>
    <t>A16</t>
  </si>
  <si>
    <t>A17</t>
  </si>
  <si>
    <t>A18</t>
  </si>
  <si>
    <t>A19</t>
  </si>
  <si>
    <t>A20</t>
  </si>
  <si>
    <t>A21</t>
  </si>
  <si>
    <t>A22</t>
  </si>
  <si>
    <t>OBSERVACIONES</t>
  </si>
  <si>
    <t>GESTION DIRECCIONAMIENTO ESTRATEGICO Y HUMANIZACION</t>
  </si>
  <si>
    <t>X</t>
  </si>
  <si>
    <t>GESTIÓN DE INVESTIGACIÓN E INNOVACIÓN DE CALIDAD</t>
  </si>
  <si>
    <t xml:space="preserve">GESTIÓN DE TALENTO </t>
  </si>
  <si>
    <t>GESTIÓN QHSE</t>
  </si>
  <si>
    <t>CALIDAD</t>
  </si>
  <si>
    <t>SST</t>
  </si>
  <si>
    <t>SGA</t>
  </si>
  <si>
    <t>EPIDEMIOLOGIA Y SALUD PUBLICA</t>
  </si>
  <si>
    <t>ATENCIÓN URGENCIAS</t>
  </si>
  <si>
    <t>ENFERMERIA</t>
  </si>
  <si>
    <t>GESTION FARMACEUTICA</t>
  </si>
  <si>
    <t>APOYO SERVICIOS DE SALUD</t>
  </si>
  <si>
    <t>Radiología e Imágenes
diagnósticas</t>
  </si>
  <si>
    <t>LABORATORIO CLÍNICO</t>
  </si>
  <si>
    <t>GESTIÓN QUIRÚRGICA</t>
  </si>
  <si>
    <t>SEGURIDAD DEL PACIENTE</t>
  </si>
  <si>
    <t>SIAU</t>
  </si>
  <si>
    <t>GESTION CLINICA</t>
  </si>
  <si>
    <t>UNIDAD DE CUIDADO INTENSIVO ADULTO</t>
  </si>
  <si>
    <t>UNIDAD DE CUIDADO INTENSIVO PEDIATRICO</t>
  </si>
  <si>
    <t>UNIDAD DE CUIDADO INTENSIVO NEONATAL</t>
  </si>
  <si>
    <t>PROGRAMA MADRE CANGURO</t>
  </si>
  <si>
    <t>IAMI</t>
  </si>
  <si>
    <t>GESTIÓN CONTRATACIÓN</t>
  </si>
  <si>
    <t>GESTIÓN ADMINISTRATIVA</t>
  </si>
  <si>
    <t>CARTERA</t>
  </si>
  <si>
    <t xml:space="preserve">AUDITORIA CUENTAS </t>
  </si>
  <si>
    <t>FACTURACION</t>
  </si>
  <si>
    <t>GESTIÓN FINANCIERA</t>
  </si>
  <si>
    <t>GESTIÓN DOCUMENTAL</t>
  </si>
  <si>
    <t>GESTIÓN DE SISTEMAS DE INFORMACIÓN Y COMUNICACIONES</t>
  </si>
  <si>
    <t>GESTIÓN TECNOLOGICA</t>
  </si>
  <si>
    <t>GESTIÓN JURIDICA</t>
  </si>
  <si>
    <t>GESTIÓN DE MANTENIMIENTO</t>
  </si>
  <si>
    <t>GESTIÓN DE SUMINISTROS Y ACTIVOS FIJOS</t>
  </si>
  <si>
    <t>GESTIÓN SERVICIOS DE APOYO</t>
  </si>
  <si>
    <t>SEDE MARIA JOSEFA CANELOS</t>
  </si>
  <si>
    <t xml:space="preserve">EJE </t>
  </si>
  <si>
    <t>LINEA ESTRATEGICA</t>
  </si>
  <si>
    <t>OBJETIVO</t>
  </si>
  <si>
    <t>ESTRATEGIAS</t>
  </si>
  <si>
    <t>Resultado</t>
  </si>
  <si>
    <t>Indicador</t>
  </si>
  <si>
    <t>Meta Cuatrienio</t>
  </si>
  <si>
    <t>PRODUCTO</t>
  </si>
  <si>
    <t>META</t>
  </si>
  <si>
    <t>RESULTADOS CUMPLIMIENTO POR AÑO</t>
  </si>
  <si>
    <t xml:space="preserve">PROCESO </t>
  </si>
  <si>
    <t>RESPONSABLE</t>
  </si>
  <si>
    <t xml:space="preserve"> CUMPLIMIENTO INDICADORES  2024</t>
  </si>
  <si>
    <t xml:space="preserve"> CUMPLIMIENTO INDICADORES  2025</t>
  </si>
  <si>
    <t xml:space="preserve"> CUMPLIMIENTO INDICADORES  2026</t>
  </si>
  <si>
    <t xml:space="preserve"> CUMPLIMIENTO INDICADORES  2027</t>
  </si>
  <si>
    <t>Eje 1 Atención centrada en el usuario</t>
  </si>
  <si>
    <t>En el HUSRT el paciente nuestra prioridad</t>
  </si>
  <si>
    <t>Brindar un servicio integral centrado en el usuario y su familia durante el ciclo de atención en la institución, satisfaciendo sus necesidades</t>
  </si>
  <si>
    <t>Establecer un modelo de prestación de servicios centrado en el usuario y su familia</t>
  </si>
  <si>
    <t xml:space="preserve">Mantener alta la satisfacción de los usuarios con la atención prestada </t>
  </si>
  <si>
    <t>Tasa de satisfacción global</t>
  </si>
  <si>
    <t>Modelo de atención integral en salud</t>
  </si>
  <si>
    <t>Cumplimiento de indicadores del modelo</t>
  </si>
  <si>
    <t>Atención urgencias
Atención ambulatoria
Atención hospitalaria
Gestión preventiva y predictiva
Quirófanos
Enfermería
Sistema de Información y atención al usuario
Apoyo terapéutico
Apoyo diagnóstico</t>
  </si>
  <si>
    <t>Eje 2 Gestión Clínica Excelente y segura</t>
  </si>
  <si>
    <t>HUSRT MÁS PREVENTIVO</t>
  </si>
  <si>
    <t>Fortalecer las acciones de promoción prevención y mantenimiento de la salud articuladas a los programas institucionales</t>
  </si>
  <si>
    <t>Articular a los programas institucionales priorizados, acciones de educación, promoción y mantenimiento de la salud</t>
  </si>
  <si>
    <t>Garantizar el ingreso de  pacientes según su riesgo al programa de anticoagulación</t>
  </si>
  <si>
    <t>Pacientes objeto del programa que ingresan al mismo</t>
  </si>
  <si>
    <t>Programa institucional Clínica de anticoagulación y hospital seguro contra la trombosis</t>
  </si>
  <si>
    <t>Cobertura de tamizaje a paciente hospitalizado</t>
  </si>
  <si>
    <t>Atención hospitalaria
Gestión preventiva y predictiva
Apoyo terapéutico</t>
  </si>
  <si>
    <t>Reducir el tiempo de respuesta a interconsulta para ingreso al programa de rehabilitación</t>
  </si>
  <si>
    <t>Oportunidad en la respuesta a interconsulta</t>
  </si>
  <si>
    <t>&lt;48 h</t>
  </si>
  <si>
    <t>Programa institucional de rehabilitación pulmonar</t>
  </si>
  <si>
    <t>Porcentaje de adherencia a los criterios de inclusión del programa de rehabilitación pulmonar</t>
  </si>
  <si>
    <t>&gt;90%</t>
  </si>
  <si>
    <t>Reducir el número de reingresos en pacientes hospitalizados</t>
  </si>
  <si>
    <t>Tasa de reingreso de pacientes hospitalizados en menos de 15 días</t>
  </si>
  <si>
    <t>&lt;10 por 1000</t>
  </si>
  <si>
    <t>Programa de Egreso seguro paciente hospitalizado</t>
  </si>
  <si>
    <t xml:space="preserve">Pacientes con seguimiento posterior a egreso </t>
  </si>
  <si>
    <t>Establecer metodología eficiente y eficaz para medir la adherencia a guías basada en evidencia adoptadas por la institución</t>
  </si>
  <si>
    <t>Incrementar la adherencia a guías de práctica clínica</t>
  </si>
  <si>
    <t>Adherencia a guías de práctica clínica</t>
  </si>
  <si>
    <t>Programa de adherencia a guías de práctica clínica</t>
  </si>
  <si>
    <t>Porcentaje de GPC con medición de adherencia</t>
  </si>
  <si>
    <t>Atención urgencias
Atención ambulatoria
Atención hospitalaria
Gestión preventiva y predictiva
Quirófanos
Calidad</t>
  </si>
  <si>
    <t>HUSRT CON MAYOR COMPLEJIDAD Y MEJORES RESULTADOS</t>
  </si>
  <si>
    <t>Gestionar el incremento en la oferta de servicios de alta complejidad para dar respuesta a las necesidades de nuestra población</t>
  </si>
  <si>
    <t>Ampliar la oferta de servicios de salud con otras modalidades de atención (TELEMEDICINA) y nuevas subespecialidades para el fortalecimiento de la red de atención</t>
  </si>
  <si>
    <t>Reducir el tiempo de respuesta a interconsulta en nuevas especialidades</t>
  </si>
  <si>
    <t>Oportunidad de respuesta a interconsulta (nuevas especialdiades)</t>
  </si>
  <si>
    <t>&lt;24 h</t>
  </si>
  <si>
    <t>Proyecto de ampliación de servicios y modalidades de atención</t>
  </si>
  <si>
    <t>Número de servicios aperturados</t>
  </si>
  <si>
    <t>Atención urgencias
Atención ambulatoria
Atención hospitalaria
Gestión preventiva y predictiva
Calidad</t>
  </si>
  <si>
    <t>Ampliar el portafolio de servicios del laboratorio clínico con el fin de dar respuesta a la complejidad institucional</t>
  </si>
  <si>
    <t>Reducir el tiempo de respuesta en la entrega de resultados de exámenes especiales de laboratorio clínico</t>
  </si>
  <si>
    <t>Tiempo de respuesta en la entrega de resultados de exámenes especiales</t>
  </si>
  <si>
    <t>&lt;=1 semana</t>
  </si>
  <si>
    <t>Proyecto para la ampliación del portafolio de exámenes de alta complejidad laboratorio clínico</t>
  </si>
  <si>
    <t>Número de nuevos exámenes de alta complejidad implementados en el laboratorio clínico</t>
  </si>
  <si>
    <t>Apoyo diagnóstico</t>
  </si>
  <si>
    <r>
      <rPr>
        <sz val="10"/>
        <color rgb="FF000000"/>
        <rFont val="Century Gothic"/>
        <family val="2"/>
      </rPr>
      <t xml:space="preserve">Articular </t>
    </r>
    <r>
      <rPr>
        <sz val="10"/>
        <color rgb="FF000000"/>
        <rFont val="Century Gothic"/>
        <family val="2"/>
      </rPr>
      <t>con el ente departamental estrategias de capacitación para el personal de salud de instituciones de baja y mediana complejidad y EAPB a fin de promover mayor resolutividad en estos niveles y dar a conocer los programas institucionales</t>
    </r>
  </si>
  <si>
    <t>Ampliar el conocimiento sobre los programas institucionales en el talento humano en salud de la red prestadora</t>
  </si>
  <si>
    <t>Conocimiento de programas institucionales socializados</t>
  </si>
  <si>
    <t>Plan para la gestión de conocimiento del talento humano en salud de la red de prestación</t>
  </si>
  <si>
    <t>Cobertura del plan de gestión del conocimiento</t>
  </si>
  <si>
    <t>Atención hospitalaria
Gestión preventiva y predictiva
Docencia servicio 
Investigación</t>
  </si>
  <si>
    <t>Garantizar la esterilidad, estabilidad fisicoquímica, microbiológica, calidad y seguridad en general de los medicamentos adecuados en la Central de Mezclas, que serán administrados a los pacientes de nuestra institución</t>
  </si>
  <si>
    <t>Lograr una alta cobertura de adecuación de unidosis de la CAPM</t>
  </si>
  <si>
    <t>Cobertura de adecuación de Unidosis de la CAPM</t>
  </si>
  <si>
    <t>Plan para la certificación en Buenas Prácticas de Elaboración</t>
  </si>
  <si>
    <t xml:space="preserve">Certificación Central de mezclas </t>
  </si>
  <si>
    <t>Certificación</t>
  </si>
  <si>
    <t>Resultado Visita inspección y vigilancia</t>
  </si>
  <si>
    <t>Gestión farmacéutica</t>
  </si>
  <si>
    <t>Investigación y Educación para una atención segura y de calidad</t>
  </si>
  <si>
    <t>Garantizar procesos de investigación y educación en salud que promuevan la gestión de conocimiento que permita prestar atención segura y de calidad.</t>
  </si>
  <si>
    <t>Desarrollar acciones de formación continua del talento humano en salud haciendo uso de los recursos generados a partir de la relación docencia servicio</t>
  </si>
  <si>
    <t>Obtener la certificación que reconoce a la institución como hospital universitario</t>
  </si>
  <si>
    <t>Reconocimiento como Hospital Universitario</t>
  </si>
  <si>
    <t>Programa del Gestión del Conocimiento</t>
  </si>
  <si>
    <t>Cumplimiento del Programa</t>
  </si>
  <si>
    <t>Docencia servicio</t>
  </si>
  <si>
    <t>Promover proyectos de investigación que impacten en la atención en salud, formación de talento humano y difusión de conocimiento generado por la institución.</t>
  </si>
  <si>
    <t>Docencia servicio 
Investigación</t>
  </si>
  <si>
    <t>Fortalecer y establecer nuevas alianzas estratégicas enfocadas en el desarrollo de procesos de investigación de alta calidad, generando mejores resutaldos en salud</t>
  </si>
  <si>
    <t>Eje 3 Humanización en la atención en salud</t>
  </si>
  <si>
    <t>SENTIR</t>
  </si>
  <si>
    <t>Fomentar en el cliente interno una cultura de humanización, comprometidos con el respeto por la dignidad de la persona, la ética y el buen trato</t>
  </si>
  <si>
    <t xml:space="preserve">Fortalecimiento de la cultura Humanizada en nuestros colaboradores </t>
  </si>
  <si>
    <t>Mantener alta la satisfacción en los trabajadores durante el desempeño de su labor</t>
  </si>
  <si>
    <t>Tasa de satisfacción de los trabajadores durante el desempeño de su labor</t>
  </si>
  <si>
    <t xml:space="preserve">Programa de humanización dirigido a colaboradores, personal en formación, usuarios y sus familias </t>
  </si>
  <si>
    <t xml:space="preserve">Gestión del talento humano
Gestión servicios de apoyo
</t>
  </si>
  <si>
    <t>AMAR</t>
  </si>
  <si>
    <t>Brindar a nuestros sujetos de cuidado, familia y/o acompañante desde su ingreso a la institución una atención integral, generando una experiencia agradable y acogedora, que promueva la protección y la esperanza</t>
  </si>
  <si>
    <t xml:space="preserve">Brindar una atención humanizada y digna a nuestros usuarios </t>
  </si>
  <si>
    <t xml:space="preserve">Tasa de satisfacción global </t>
  </si>
  <si>
    <t>Sistema de Información y Atención al Usuario
Gestión del talento humano
Gestión servicios de apoyo
Atención urgencias
Atención ambulatoria
Atención hospitalaria
Gestión preventiva y predictiva
Quirófanos
Seguridad del paciente
Docencia servicio
Apoyo terapéutico
Enfermería
Gestión de recursos físicos</t>
  </si>
  <si>
    <t>Eje 4 Gestión del Riesgo</t>
  </si>
  <si>
    <t>TODO ES MÁS FÁCIL CUANDO CONOCES LOS RIESGOS</t>
  </si>
  <si>
    <t>Fomentar la gestión del riesgo en el talento humano del hospital, a través del fortalecimiento de las políticas institucionales aplicables que conllevan a ser una entidad más humana, segura y sostenible</t>
  </si>
  <si>
    <t>Fortalecimiento de la política institucional del uso eficiente de los recursos con el fin de incrementar la productividad a través de la optimización de la capacidad instalada, que contribuya al equilibrio financiero en la entidad</t>
  </si>
  <si>
    <t>Alcanzar un mayor cumplimiento del plan financiero</t>
  </si>
  <si>
    <t>Cumplimiento plan financiero</t>
  </si>
  <si>
    <t>&gt;80%</t>
  </si>
  <si>
    <t>Programa Gestión Recursos Financieros</t>
  </si>
  <si>
    <t>Cumplimiento Programa</t>
  </si>
  <si>
    <t>Direccionamiento estratégico
Gestión financiera
Gestión de la contratación
Gestión del talento humano
Gestión de recursos físicos</t>
  </si>
  <si>
    <t>Fortalecimiento en la implementación de la política de gestión del riesgo integral generando apropiación en todos los colaboradores de la institución</t>
  </si>
  <si>
    <t>Aumentar el conocimiento institucional sobre la política de gestión del riesgo integral</t>
  </si>
  <si>
    <t>Conocimiento de la política de gestión de riesgo Integral</t>
  </si>
  <si>
    <t>Programa de Gestión del Riesgo</t>
  </si>
  <si>
    <t>Cobertura del programa en los procesos institucionales</t>
  </si>
  <si>
    <t>Direccionamiento estratégico
Gestión del talento humano</t>
  </si>
  <si>
    <t>Fortalecimiento de la gestión de los riesgos asistenciales, a través de la implementación de la política de seguridad del paciente, que conlleve a la mitigación de los mismos</t>
  </si>
  <si>
    <t>Disminuir la presentación de eventos adversos a la vez que se incrementa el reporte de sucesos</t>
  </si>
  <si>
    <t>Proporción de eventos adversos del total de sucesos reportados</t>
  </si>
  <si>
    <t>Programa de Seguridad del Paciente</t>
  </si>
  <si>
    <r>
      <rPr>
        <sz val="10"/>
        <color rgb="FF000000"/>
        <rFont val="Century Gothic"/>
        <family val="2"/>
      </rPr>
      <t xml:space="preserve">Direccionamiento estratégico
Seguridad del paciente
Atención urgencias
Atención ambulatoria
Atención hospitalaria
Quirófanos
Enfermería
</t>
    </r>
    <r>
      <rPr>
        <sz val="10"/>
        <color rgb="FFFF0000"/>
        <rFont val="Century Gothic"/>
        <family val="2"/>
      </rPr>
      <t>Gestión Farmacéutica</t>
    </r>
  </si>
  <si>
    <t>Fortalecer la defensa judicial y extrajudicial mediante el seguimiento oportuno y efectivo a los procesos, requerimientos, derechos de petición y tutelas, con el fin de disminuir o evitar el detrimento patrimonial de la Institución o investigaciones de cualquier tipo</t>
  </si>
  <si>
    <t>Reducir la interposición de acciones de tutelas por no contestación de los derechos de petición</t>
  </si>
  <si>
    <t xml:space="preserve">Porcentaje de derechos de petición sin contestación oportuna </t>
  </si>
  <si>
    <t>&lt;5%</t>
  </si>
  <si>
    <t>Política de defensa judicial</t>
  </si>
  <si>
    <t>Gestión de derechos de peticion</t>
  </si>
  <si>
    <t>&gt;=95%</t>
  </si>
  <si>
    <t>Gestión jurídica</t>
  </si>
  <si>
    <t xml:space="preserve">Eje 5 Gestión de la tecnologìa </t>
  </si>
  <si>
    <t>HUSRT CON TECNOLOGÍAS IDONEAS Y SUFICIENTES</t>
  </si>
  <si>
    <t>Optimizar el ciclo de gestión de las tecnologías buscando garantizar que la Institución cuente con las herramientas tecnológicas idoneas y suficientes para la atención del paciente</t>
  </si>
  <si>
    <t>Fortalecer la disponibilidad del portafolio de tecnologías en salud a través de la renovación tecnológica</t>
  </si>
  <si>
    <t>Disminuir el tiempo de parada que se asocia a daño en equipos biomédicos</t>
  </si>
  <si>
    <t>Porcentaje de tiempo de parada asociada al daño en equipos biomédicos</t>
  </si>
  <si>
    <t>&lt;4%</t>
  </si>
  <si>
    <t>Programa de Renovación de tecnologías en salud</t>
  </si>
  <si>
    <t>Cumplimiento al programa de renovación tecnológica</t>
  </si>
  <si>
    <t>Gestión de recursos físicos</t>
  </si>
  <si>
    <t>Propender por garantizar el mayor tiempo operativo y de vida útil de las tecnologías de salud en la institución</t>
  </si>
  <si>
    <t>Programa de Mantenimiento preventivo</t>
  </si>
  <si>
    <t>Porcentaje de ejecución del plan de mantenimiento preventivo</t>
  </si>
  <si>
    <t>Programa de Aseguramiento metrológico</t>
  </si>
  <si>
    <t>Porcentaje de ejecución del plan de aseguramiento metrológico</t>
  </si>
  <si>
    <t>Mejoramiento de las competencias y capacidades en el uso y el manejo adecuado de los equipos.</t>
  </si>
  <si>
    <t>Reducir el daño de equipos que se asocia a operación indebida</t>
  </si>
  <si>
    <t>Daño de equipos asociado a operación indebida</t>
  </si>
  <si>
    <t>&lt;20%</t>
  </si>
  <si>
    <t>Plan de capacitación en el uso de equipos médicos</t>
  </si>
  <si>
    <t>Cumplimiento al plan de capacitación en el uso de equipos médicos</t>
  </si>
  <si>
    <t>HUSRT: LIDERANDO CON INFORMACIÓN PARA LA SALUD DEL FUTURO</t>
  </si>
  <si>
    <t>Contribuir al mejoramiento de la gestión de la información para la simplificación de procesos y toma de decisiones basada en hechos y datos</t>
  </si>
  <si>
    <t>Fortalecimiento de la capacidad operacional de los sistemas de información y la infraestructura tecnológica institucional de manera que facilite la toma de decisiones informadas</t>
  </si>
  <si>
    <t>Aumentar el índice de desempeño de la política de Gobierno Digital</t>
  </si>
  <si>
    <t>Índice desempeño política Gobierno Digital - FURAG</t>
  </si>
  <si>
    <t>Programa Estratégico de fortalecimiento de la gestión de tecnologías de la información</t>
  </si>
  <si>
    <t>Cumplimiento del Programa Estratégico</t>
  </si>
  <si>
    <t>Gestión de la información</t>
  </si>
  <si>
    <t>Mejoramiento del Modelo de gestión de seguridad y privacidad de la información institucional</t>
  </si>
  <si>
    <t>Aumentar el índice de desempeño de la política de Seguridad Digital</t>
  </si>
  <si>
    <t>Índice desempeño política Seguridad Digital - FURAG</t>
  </si>
  <si>
    <t>Eje 6 Transformación Cultural permanente</t>
  </si>
  <si>
    <t>TALENTO HUMANO DEL SAN RAFA, COMPROMETIDO, CAPACITADO Y MOTIVADO</t>
  </si>
  <si>
    <t>Fortalecer los valores y competencias de nuestros colaboradores generando impacto en la transformación cultural</t>
  </si>
  <si>
    <t>Evaluar y ajustar la distribución de personal en función de la demanda de servicios, asegurando una asignación eficiente de recursos y una cobertura adecuada durante los periodos de mayor demanda.</t>
  </si>
  <si>
    <t>Garantizar la cobertura de talento humano en la totalidad de los servicios prestados en la institución</t>
  </si>
  <si>
    <t>Cobertura de necesidades en talento humano en el total de los servicios prestados</t>
  </si>
  <si>
    <t>Plan del talento humano</t>
  </si>
  <si>
    <t>Cumplimiento del plan de talento humano</t>
  </si>
  <si>
    <t>Gestión de calidad
Gestión del talento humano</t>
  </si>
  <si>
    <t xml:space="preserve">Desarrollar un plan estratégico de gestión del talento humano que tenga en cuenta las necesidades de: Capacitación, transformación cultural, estímulos e incentivos, humanización del cliente interno, evaluación de desempeño, comunicación asertiva y dialogo permanente, así como el Código de integridad.              </t>
  </si>
  <si>
    <t>Alcanzar un alto porcentaje de satisfacción con el Plan estratégico de gestión del talento humano</t>
  </si>
  <si>
    <t>Porcentaje de satisfacción del PGITH</t>
  </si>
  <si>
    <t>Programa estratégico de gestión del talento humano</t>
  </si>
  <si>
    <t>Cumplimiento del programa estratégico de gestión del talento humano</t>
  </si>
  <si>
    <t>Gestión del talento humano
Control interno disciplinario 
Gestión de la contratación</t>
  </si>
  <si>
    <t>Eje 7 Responsabilidad Social</t>
  </si>
  <si>
    <t>CIPAC</t>
  </si>
  <si>
    <t>Fortalecer la responsabilidad social de la institución en las líneas de cliente interno, paciente, ambiente y comunidad en proyección de futura certificación</t>
  </si>
  <si>
    <t>Mantener y mejorar el sistema de gestión en seguridad y salud en el trabajo</t>
  </si>
  <si>
    <t>Reducir la presentación de accidentes en los trabajadores de la institución</t>
  </si>
  <si>
    <t xml:space="preserve">Frecuencia de accidentalidad  </t>
  </si>
  <si>
    <t>&lt;0,5</t>
  </si>
  <si>
    <t>Sistema de Gestión de Seguridad y Salud en el Trabajo</t>
  </si>
  <si>
    <t>Certificación ISO 45001:2018</t>
  </si>
  <si>
    <t>Mantener certificación</t>
  </si>
  <si>
    <t xml:space="preserve">Mantener y mejorar el sistema de gestión ambiental con la implementación de energías alternativas </t>
  </si>
  <si>
    <t>Reducir el consumo de energía eléctrica respecto al registro del año 2023</t>
  </si>
  <si>
    <t xml:space="preserve">Porcentaje de reducción en el consumo de energía eléctrica </t>
  </si>
  <si>
    <t>&gt;10%</t>
  </si>
  <si>
    <t>Programa uso eficiente y ahorro de la energía</t>
  </si>
  <si>
    <t>Energía total Kw/paciente</t>
  </si>
  <si>
    <t>&lt;=14 kw</t>
  </si>
  <si>
    <t>Gestión de calidad
Gestión de recursos físicos</t>
  </si>
  <si>
    <t>Mejoramiento continuo</t>
  </si>
  <si>
    <t>YO SOY SAN RAFA ACREDITADO</t>
  </si>
  <si>
    <t xml:space="preserve">Promover una cultura de mejora continua en la institución,  que garantice una prestación de servicios con altos estandares de calidad </t>
  </si>
  <si>
    <t xml:space="preserve">Posicionar la mejora continua como ruta de fortalecimiento de los procesos institucionales para el logro de mejores resultados en salud </t>
  </si>
  <si>
    <t>Aumentar el punjaje de autoevaluación para el proceso de acreditación en salud</t>
  </si>
  <si>
    <t xml:space="preserve">Resultado Autoevaluación </t>
  </si>
  <si>
    <t>Programa de mejora continua</t>
  </si>
  <si>
    <t>Porcentaje de cumplimiento frente a la gestión de las desviaciones presentadas en los indicadores</t>
  </si>
  <si>
    <t>Gestión de calidad</t>
  </si>
  <si>
    <t>Fortalecer la implementación de los estándares del Sistema Único de Acreditación</t>
  </si>
  <si>
    <t>Proyecto de Acreditación</t>
  </si>
  <si>
    <t xml:space="preserve">Resultados Autoevaluaciones </t>
  </si>
  <si>
    <t>Promover la referenciación competitiva como estrategia para fortalecimiento del Sistema Único de Acreditación</t>
  </si>
  <si>
    <t>Plan de referenciación</t>
  </si>
  <si>
    <t xml:space="preserve">Numero de referenciaciaciones que den lugar a un plan de mejora </t>
  </si>
  <si>
    <t>Promover las estrategias de comunicación organizacional con el propósito de divulgar la mejora continua</t>
  </si>
  <si>
    <t>Plan Estratégico de comunciaciones</t>
  </si>
  <si>
    <t>Implementación del Plan Estratégico de Comunicaciones</t>
  </si>
  <si>
    <t>Gestión de calidad
Gestión de la información</t>
  </si>
  <si>
    <t>CODIGO: OADS-F-03</t>
  </si>
  <si>
    <t>VERSIÓN: 05</t>
  </si>
  <si>
    <t>PLAN OPERATIVO POR PROCESOS Y/O SERVICIOS</t>
  </si>
  <si>
    <t>PROCESO: DIRECCIONAMIENTO ESTRATÉGICO</t>
  </si>
  <si>
    <t>COMPONENTE ESTRATÉGICO DEL PLAN DE DESARROLLO</t>
  </si>
  <si>
    <t>COMPONENTE OPERATIVO ANUAL</t>
  </si>
  <si>
    <t>SEGUIMIENTO PERIÓDICO</t>
  </si>
  <si>
    <t>SEGUIMIENTO ANUAL</t>
  </si>
  <si>
    <t>EJE</t>
  </si>
  <si>
    <t>LÍNEA ESTRÁTEGICA</t>
  </si>
  <si>
    <t xml:space="preserve"> FÓRMULA </t>
  </si>
  <si>
    <t>EVIDENCIA</t>
  </si>
  <si>
    <t>OBSERVACIONES LIDER PROCESO</t>
  </si>
  <si>
    <t>RESULTADO 1er TRIMESTRE</t>
  </si>
  <si>
    <t>RESULTADO 2do TRIMESTRE</t>
  </si>
  <si>
    <t>RESULTADO 3er TRIMESTRE</t>
  </si>
  <si>
    <t>RESULTADO 4to TRIMESTRE</t>
  </si>
  <si>
    <t>AVANCE                1 TRIMESTRE</t>
  </si>
  <si>
    <t>AVANCE 2  TRIMESTRE</t>
  </si>
  <si>
    <t>AVANCE 3 TRIMESTRE</t>
  </si>
  <si>
    <t>AVANCE   4 TRIMESTRE</t>
  </si>
  <si>
    <t>Observaciones 1 Trimestre</t>
  </si>
  <si>
    <t>Observaciones 2 Trimestre</t>
  </si>
  <si>
    <t>Observaciones 3 Trimestre</t>
  </si>
  <si>
    <t>Observaciones 4 Trimestre</t>
  </si>
  <si>
    <t>Actualizar e identificar los riesgos en los procesos institucionales</t>
  </si>
  <si>
    <t xml:space="preserve">Procesos institucionales con identificación de riesgos en los mapa de riesgos </t>
  </si>
  <si>
    <t>Procesos institucionales con identificación de riesgos en los mapa de riesgos  / Total de procesos institucionales *100</t>
  </si>
  <si>
    <t>Anual</t>
  </si>
  <si>
    <t>Mapas de riesgos</t>
  </si>
  <si>
    <t>Gestión del riesgo integral</t>
  </si>
  <si>
    <t>Realizar seguimiento a las matrices de riesgo institucionales</t>
  </si>
  <si>
    <t>Informes de seguimiento a matrices de riesgos</t>
  </si>
  <si>
    <t>Producto
Informes de seguimiento a matrices de riesgos durante la vigencia</t>
  </si>
  <si>
    <t>Informes de seguimiento</t>
  </si>
  <si>
    <t>Optimizar el Modelo de Referenciación interna y externa que asegure un enfoque desde la estrategia</t>
  </si>
  <si>
    <t>Procediemiento Actualizado</t>
  </si>
  <si>
    <t>Producto
Procedimiento actualizado</t>
  </si>
  <si>
    <t>Anual 
(2do trimestre)</t>
  </si>
  <si>
    <t xml:space="preserve">Documento vigente </t>
  </si>
  <si>
    <t>Planeación</t>
  </si>
  <si>
    <t>PROMEDIO TRIMESTRAL CUMPLIMIENTO POR PROCESO</t>
  </si>
  <si>
    <t>PROMEDIO</t>
  </si>
  <si>
    <t>Resultado Primer Trimestre</t>
  </si>
  <si>
    <t>Resultado SegundoTrimestre</t>
  </si>
  <si>
    <t>Resultado Tercer Trimestre</t>
  </si>
  <si>
    <t>Resultado  Cuarto Trimestre</t>
  </si>
  <si>
    <t>PORCENTAJE AVANCE ANUAL</t>
  </si>
  <si>
    <t>PROCESO: GESTIÓN DE CALIDAD</t>
  </si>
  <si>
    <t>HUSRT más preventivo</t>
  </si>
  <si>
    <t>Implementar plan de formación en GPC por procesos</t>
  </si>
  <si>
    <t>Porcentaje de cumplimiento a plan de formación en GPC</t>
  </si>
  <si>
    <t>% cumplimiento al plan por trimestre</t>
  </si>
  <si>
    <t>Trismestral</t>
  </si>
  <si>
    <t>Informe</t>
  </si>
  <si>
    <t>Gestión de Calidad - GPC</t>
  </si>
  <si>
    <t>Guías de práctica clínica con material audiovisual disponible en plataforma moodle institucional</t>
  </si>
  <si>
    <t>Total de GPC con material audiovisual disponible</t>
  </si>
  <si>
    <t>Anual (Primer trimestre)</t>
  </si>
  <si>
    <t>Material audiovisual en plataforma moodle</t>
  </si>
  <si>
    <t>Dar cumplimiento a Plan de trabajo de medición de adherencia a las guías de párctica clínica institucional</t>
  </si>
  <si>
    <t>Porcentaje de cumplimiento a plan de trabajo de medición de adherencia a GPC</t>
  </si>
  <si>
    <t>Formato CA-F-37
Informes de adherencia GPC</t>
  </si>
  <si>
    <t>HUSRT con mayor complejidad y mejores resultados</t>
  </si>
  <si>
    <t>Crear y/o actualizar protocolos y/o procedimientos para la prestación del servicio por modalidad de telemedicina</t>
  </si>
  <si>
    <t>Documento Protocolos y/o procedimientos para atención por modalidad de telemedicina</t>
  </si>
  <si>
    <t>Producto
Protocolos y/o procedimientos para atención por modalidad de telemedicina</t>
  </si>
  <si>
    <t>Anual
(1er semestre)</t>
  </si>
  <si>
    <t>Documentos en software institucional</t>
  </si>
  <si>
    <t>Gestión de Calidad - SUH</t>
  </si>
  <si>
    <t>Habilitar la prestación del servicio por modalidad de telemedicina en los servicios que aplique según necesidades</t>
  </si>
  <si>
    <t>Nueva modalidad de atención habilitada</t>
  </si>
  <si>
    <t>Producto
Modalidad por telemedicina habilitada en REPS</t>
  </si>
  <si>
    <t>Formulario de novedades REPS</t>
  </si>
  <si>
    <t>Implementar planes de mejora para el mantenimiento de la certificación ISO 9001</t>
  </si>
  <si>
    <t>Cumplimiento de planes de mejora por auditorías: interna y de seguimiento por icontec</t>
  </si>
  <si>
    <t>Número de actividades ejecutadas / Número de actividades programadas *100</t>
  </si>
  <si>
    <t>Trimestral</t>
  </si>
  <si>
    <t>Cumplimiento en sistema de información: 
- Plan de mejora de auditoría interna
- Plan de mejora de ICONTEC</t>
  </si>
  <si>
    <t>Líder QHSE</t>
  </si>
  <si>
    <t>Realizar gestión y seguimiento oportuno a actividades de los Planes Unicos de Mejoramiento por Procesos</t>
  </si>
  <si>
    <t>Porcentaje de cumplimiento al plan de acción según cronograma</t>
  </si>
  <si>
    <t>Numero de acciones de mejora ejecutadas al 100% según cronograma durante el mes evaluado/ Total de acciones de mejora programadas en el cronograma para el mes evaluado</t>
  </si>
  <si>
    <t xml:space="preserve">	Gestión de Calidad</t>
  </si>
  <si>
    <t>Formalizar programa de mejora continua articulado con Manual de mejoramiento</t>
  </si>
  <si>
    <t>Documento Programa de mejora continua</t>
  </si>
  <si>
    <t>Producto
Documento programa de mejora continua</t>
  </si>
  <si>
    <t>Semestral</t>
  </si>
  <si>
    <t>Documento vigente Programa de mejora continua</t>
  </si>
  <si>
    <t>Implementar plan de trabajo para el avance en el proyecto de acreditación</t>
  </si>
  <si>
    <t>Cumplimiento Plan de trabajo</t>
  </si>
  <si>
    <t>Número de actividades realizadas / Total de actividades programadas *100%</t>
  </si>
  <si>
    <t>Realizar Autoevaluación de los grupos de estándares de acreditación</t>
  </si>
  <si>
    <t>Matriz Autoevaluación por grupo de estándares</t>
  </si>
  <si>
    <t>Producto
Matriz Autoevaluación</t>
  </si>
  <si>
    <t>Informe de autoevaluación por grupo de estándares</t>
  </si>
  <si>
    <t>PROCESO: ATENCIÓN URGENCIAS</t>
  </si>
  <si>
    <t>Implementar el nuevo modelo de atención a través del ciclo de atención del proceso</t>
  </si>
  <si>
    <t>Cumplimiento del Modelo de atención</t>
  </si>
  <si>
    <t>Porcentaje de cumplimiento trimestral por proceso</t>
  </si>
  <si>
    <t>Matriz de evaluación del modelo de atención</t>
  </si>
  <si>
    <t>Atención urgencias</t>
  </si>
  <si>
    <t>Construir plan de mejora específico para el proceso de atención de urgencias según resultados de último informe de adherencia a GPC entregado por calidad (si aplica)</t>
  </si>
  <si>
    <t>Cumplimiento a plan de mejora (cuando aplique)</t>
  </si>
  <si>
    <t>Acciones realizadas / Acciones programadas *100%</t>
  </si>
  <si>
    <t>Avance Plan de mejora si aplica</t>
  </si>
  <si>
    <t>NA</t>
  </si>
  <si>
    <t>Adherencia al programa de humanización en urgecias</t>
  </si>
  <si>
    <t>Realizar mesas de trabajo identificando glosas en el servicio y socializando con el personal del proceso de urgencias</t>
  </si>
  <si>
    <t>Número de mesas de trabajo realizadas</t>
  </si>
  <si>
    <t>Cuatrimestral</t>
  </si>
  <si>
    <t>Actas de reunión</t>
  </si>
  <si>
    <t>Implementar acciones para la gestión oportuna de eventos adversos desde el proceso de urgencias, establecidas en el programa de seguridad del paciente</t>
  </si>
  <si>
    <t>Proporción de vigilancia de eventos adversos en servicio de urgencias</t>
  </si>
  <si>
    <t>Número total de eventos adversos detectados y gestionados / Número total de eventos adversos detectados</t>
  </si>
  <si>
    <t>PROCESO: ATENCIÓN AMBULATORIA</t>
  </si>
  <si>
    <t>Establecer e implementar plan de mejora en conjunto con especialidad que aplique ante  resultados de no adherencia a GPC entregado por calidad (si aplica)</t>
  </si>
  <si>
    <t>Avance Plan de mejora en Daruma</t>
  </si>
  <si>
    <t>Ampliar la oferta de servicios en el proceso de atención ambulatoria mediante la apertura de nueva subespecialidad</t>
  </si>
  <si>
    <t>Apertura de servicio</t>
  </si>
  <si>
    <t>Producto
Atención por subespecialidad</t>
  </si>
  <si>
    <t>Contrato vigente con subespecialista</t>
  </si>
  <si>
    <t>Mantener mecanismos de atención preferencial priorizando la atención en el entorno ambulatorio</t>
  </si>
  <si>
    <t>Priorización en la asignación de citas</t>
  </si>
  <si>
    <t>Número de solicitudes priorizadas / Total de solicitudes</t>
  </si>
  <si>
    <t xml:space="preserve">informe resultado Indicador  </t>
  </si>
  <si>
    <t>Aumentar cobertura de la confirmación de asistencia a citas y procedimientos buscando impactar en la reducción de inasistencia</t>
  </si>
  <si>
    <t>Cobertura de confirmación de citas médicas y procedimientos en consulta externa</t>
  </si>
  <si>
    <t>Total de pacientes agendados a los que se les realiza llamada de confirmación en el mes / Total de pacientes agendados en el mismo mes</t>
  </si>
  <si>
    <t>Implementar acciones para la gestión oportuna de eventos adversos desde el proceso de atención ambulatoria, establecidas en el programa de seguridad del paciente</t>
  </si>
  <si>
    <t>Proporción de vigilancia de eventos adversos en Consulta Externa y Servicios de Apoyo</t>
  </si>
  <si>
    <t xml:space="preserve">	Número total de eventos adversos detectados y gestionados / 	Número total de eventos adversos detectados</t>
  </si>
  <si>
    <r>
      <rPr>
        <sz val="11"/>
        <color rgb="FF000000"/>
        <rFont val="Calibri"/>
        <family val="2"/>
        <scheme val="minor"/>
      </rPr>
      <t>Estándar 63. Código: (AsSIR5) Existe un proceso de direccionamiento estratégico central para la red, único, compartido entre todos, el cual incluye la descripción clara de cuál es el papel de cada uno de los prestadores de la red en la consecución de los logros comunes.</t>
    </r>
    <r>
      <rPr>
        <b/>
        <sz val="11"/>
        <color rgb="FF000000"/>
        <rFont val="Calibri"/>
        <family val="2"/>
        <scheme val="minor"/>
      </rPr>
      <t xml:space="preserve"> Existen planes operativos de los procesos e incluyen la contribución de las sedes al direccionamiento estratégico general. Los planes operativos cuentan con metas e indicadores que permiten evaluar la gestión de cada sede</t>
    </r>
    <r>
      <rPr>
        <sz val="11"/>
        <color rgb="FF000000"/>
        <rFont val="Calibri"/>
        <family val="2"/>
        <scheme val="minor"/>
      </rPr>
      <t>. Se toman correctivos frente a las desviaciones detectadas.</t>
    </r>
  </si>
  <si>
    <t>PROCESO: ATENCIÓN HOSPITALARIA</t>
  </si>
  <si>
    <t>Documentar el ciclo de atención para las Unidades de Cudiado Intensivo (Adulto, Neonatal y Pediátrica) y Ginecobstetricia</t>
  </si>
  <si>
    <t>Ciclo Documentado en Daruma</t>
  </si>
  <si>
    <t>Producto
Ciclo de atención</t>
  </si>
  <si>
    <t>Anual 
(ejecución 1er Semestre)</t>
  </si>
  <si>
    <t>Ciclo Documentado en Software</t>
  </si>
  <si>
    <t xml:space="preserve">Ampliar cobertura del programa mediante egreso seguro a pacientes hospitalizadas en servicio de ginecoobstetricia </t>
  </si>
  <si>
    <t>Listas de chequeo de egreso seguro</t>
  </si>
  <si>
    <t>Construir e implementar plan de mejora específico para el proceso de atención hospitalaria según resultados de último informe de adherencia a GPC entregado por calidad (si aplica)</t>
  </si>
  <si>
    <t>Avance de plan de mejor en Software</t>
  </si>
  <si>
    <t>Desagregar la medición de la oportunidad de respuesta a interconsultas de acuerdo a la disponibilidad y permanencia de la especialidad  y criterio de semaforización de acuerdo a condición clínica del paciente hospitalizado, en las siguientes:   
Medicina interna, Cirugía general, Ginecología, Ortopedia, Neurocirugía, Cirugía pediátrica, Cirugía plástica</t>
  </si>
  <si>
    <t>Indicadores con medición</t>
  </si>
  <si>
    <t>Producto
Indicadores con medición</t>
  </si>
  <si>
    <t>Anual (primer trimestre)</t>
  </si>
  <si>
    <t>Fichas técnicas de indicadores 
Reporte de indicadores</t>
  </si>
  <si>
    <t xml:space="preserve">Ampliar la oferta de servicios mediante la apertura de nueva subespecialidad </t>
  </si>
  <si>
    <t xml:space="preserve">Apertura del servicio </t>
  </si>
  <si>
    <t xml:space="preserve">Adherencia </t>
  </si>
  <si>
    <t>Documentar procedimiento de seguimiento a la eficiencia de la mano de obra de médicos especialistas y programas</t>
  </si>
  <si>
    <t>Procedimiento documentado y socializado</t>
  </si>
  <si>
    <t>Producto
Documento de procedimiento con herramienta de seguimiento a eficiencia</t>
  </si>
  <si>
    <t>Documento vigente en software documental</t>
  </si>
  <si>
    <t>Implementar acciones para la gestión oportuna de eventos adversos desde el proceso de atención hospitalaria, establecidas en el programa de seguridad del paciente</t>
  </si>
  <si>
    <t>Proporción de vigilancia de eventos adversos gestion clinica</t>
  </si>
  <si>
    <t>Número total de eventos adversos analizados y gestionados en el periodo / Número total de eventos adversos reportados en el periodo</t>
  </si>
  <si>
    <t>PROCESO: QUIRÓFANOS</t>
  </si>
  <si>
    <t>Construir e implementar plan de mejora específico para el proceso de quirófanos según resultados de último informe de adherencia a GPC entregado por calidad</t>
  </si>
  <si>
    <t>Avance Plan de mejora en software documental</t>
  </si>
  <si>
    <t>Implementar el protocolo de manejo de pacientes en recuperación (UCPA) que incluye manejo de dolor postoperatorio</t>
  </si>
  <si>
    <t xml:space="preserve">	Porcentaje de adherencia al protocolo manejo de pacientes en unidad de cuidados post-anestésicos (UCPA) servicio de salas de cirugía</t>
  </si>
  <si>
    <t>Optimizar el proceso de planeación de salas de cirugía en relación a recursos disponibles</t>
  </si>
  <si>
    <t>Porcentaje de Utilizacion de Salas de Cirugia</t>
  </si>
  <si>
    <t>Implementar acciones para la gestión oportuna de eventos adversos desde el proceso de quirófanos, establecidas en el programa de seguridad del paciente</t>
  </si>
  <si>
    <t>Proporción de vigilancia de eventos adversos gestión quirúrgica</t>
  </si>
  <si>
    <t>PROCESO: GESTIÓN PREVENTIVA Y PREDICTIVA</t>
  </si>
  <si>
    <t>Definir ciclo de atención PROGRAMAS</t>
  </si>
  <si>
    <t>Ciclo de atención documentado</t>
  </si>
  <si>
    <t>Producto
Ciclo de atención programas</t>
  </si>
  <si>
    <t>Líder Programas Especiales</t>
  </si>
  <si>
    <t>Establecer línea de PyP en el progama con su respectivo indicador de medición</t>
  </si>
  <si>
    <t>Programa Actualizado en Daruma</t>
  </si>
  <si>
    <t>Producto
Programa actualizado</t>
  </si>
  <si>
    <t>Anual (primer Trimestre)</t>
  </si>
  <si>
    <t>Programa Actualizado con indicador de PyP en Software</t>
  </si>
  <si>
    <t xml:space="preserve"> </t>
  </si>
  <si>
    <t>Identificar de acuerdo a la población de riesgo programas enfocados a la prevención da la enfermedad y promoción de la salud relacionados con salud publica</t>
  </si>
  <si>
    <t>Diagnóstico de necesidades de programas</t>
  </si>
  <si>
    <t>Producto
Diagnostico de necesidades de programas según perfil epidemiológico</t>
  </si>
  <si>
    <t>Articular con el ente departamental estrategias de capacitación para el personal de salud de instituciones de baja y mediana complejidad y EAPB a fin de promover mayor resolutividad en estos niveles y dar a conocer los programas institucionales</t>
  </si>
  <si>
    <t>Elaborar plan para la gestión de conocimiento del talento humano en salud que incluya al menos una actividad trimestral</t>
  </si>
  <si>
    <t>Cumplimiento del plan para la gestión de conocimiento</t>
  </si>
  <si>
    <t>Número de actividades cumplidas / Número de actividades programadas</t>
  </si>
  <si>
    <t>Plan de gestión de conocimiento, Convocatoria, soporte fotográfico y listado de asistencia</t>
  </si>
  <si>
    <t>Adherencia?</t>
  </si>
  <si>
    <t>-</t>
  </si>
  <si>
    <t>Fortalecer el compromiso del talento humano incluyendo los servicios y personal tercerizados, con los procesos de control de infecciones</t>
  </si>
  <si>
    <t>Cobertura del plan de formación Programa control de infecciones</t>
  </si>
  <si>
    <t>Número de personas capacitadas / Número total de personas del servicio</t>
  </si>
  <si>
    <t>&gt;30%</t>
  </si>
  <si>
    <t>Informe Plan de formación Programa control de infecciones</t>
  </si>
  <si>
    <t>Salúd pública</t>
  </si>
  <si>
    <t>PROCESO: GESTIÓN FARMACÉUTICA</t>
  </si>
  <si>
    <t>Realizar y dar cumplimiento a las actividades de calificación y calibración de equipos de apoyo productivo y de control de calidad en la central de mezclas</t>
  </si>
  <si>
    <t>Cumplimiento de calificación y calibración de equipos de apoyo productivo y control de calidad en la central de mezclas</t>
  </si>
  <si>
    <t>Pruebas realizadas en equipos de apoyo con cumplimiento / total de prueblas realizadas en equipos de apoyo *100</t>
  </si>
  <si>
    <t>Informe verificado de calificación y calibración de equipos de apoyo productivo y control de calidad en la central de mezclas
Formato IB-F-34</t>
  </si>
  <si>
    <t>G. farmacéutica</t>
  </si>
  <si>
    <t>Recibir visita de preauditoría INVIMA por parte de asesor externo como actividad previa a la visita por parte del INVIMA</t>
  </si>
  <si>
    <t>Cumplimiento informado por asesor externo</t>
  </si>
  <si>
    <t>Porcentaje de cumplimiento informado por asesor externo</t>
  </si>
  <si>
    <t>Anual 
(1er semestre)</t>
  </si>
  <si>
    <t>Informe de preauditoría INVIMA por parte de asesor externo</t>
  </si>
  <si>
    <t>Recibir visita de auditoría por parte del INVIMA para obtener certificación en buenas prácticas de elaboración (BPE)</t>
  </si>
  <si>
    <t>Certificación BPE</t>
  </si>
  <si>
    <t>Producto
Certificación BPE por parte del INVIMA</t>
  </si>
  <si>
    <t>Certificación INVIMA</t>
  </si>
  <si>
    <t>Dar cumplimiento al plan de formación del personal que labora al interior de la CAPM</t>
  </si>
  <si>
    <t>Cumplimiento del plan de formación</t>
  </si>
  <si>
    <t>Actividades ejecutadas / Total de actividades propuestas</t>
  </si>
  <si>
    <t>Plan de formación aprobado con soportes de cumplimiento</t>
  </si>
  <si>
    <t>Documentar el ciclo del medicamento, sus fases, riesgos, controles e indicadores por fase.</t>
  </si>
  <si>
    <t>Documento actualizado incluyendo indicadores</t>
  </si>
  <si>
    <t>Producto
Documento ciclo del medicamento</t>
  </si>
  <si>
    <t>Documento actualizado en software documental</t>
  </si>
  <si>
    <t>Gestionar eventos relacionados con el uso seguro de medicamentos a través del programa de farmacovigilancia</t>
  </si>
  <si>
    <t>Reportes recibidos analizados y gestionados por la institución de medicamentos</t>
  </si>
  <si>
    <t>Numero de reportes recibidos analizados y gestionados en la institución en el periodo / Total de casos reportados en el periodo</t>
  </si>
  <si>
    <t xml:space="preserve">Emitir boletin mensual de alerta sanitaria como acción preventiva desde el programa de farmacovigilancia </t>
  </si>
  <si>
    <t>Porcentaje de alertas gestionadas por el programa de farmacovigilancia</t>
  </si>
  <si>
    <t>Numero de alertas gestionadas que aplican a la institución / 	Total de alertas publicadas por el INVIMA o entes internacionales</t>
  </si>
  <si>
    <t>Gestionar eventos relacionados con el uso seguro de dispositivos médicos a través del programa de tecnovigilancia</t>
  </si>
  <si>
    <t>Eventos e incidentes adversos relacionados con dispositivos médicos y equipos biomedicos analizados y gestionados</t>
  </si>
  <si>
    <t>Numero de incidentes y eventos adversos analizados y gestionados / 	Numero de incidentes y eventos adversos reportados</t>
  </si>
  <si>
    <t xml:space="preserve">Emitir boletin mensual de alerta sanitaria como acción preventiva desde el programa de tecnovigilancia </t>
  </si>
  <si>
    <t>Porcentaje de alertas gestionadas por el programa de tecnovigilancia</t>
  </si>
  <si>
    <t>Numero de alertas gestionadas que aplican a la institución / Total de alertas publicadas por el INVIMA que aplican a la institución</t>
  </si>
  <si>
    <t>PROCESO: APOYO DIAGNÓSTICO</t>
  </si>
  <si>
    <t>Cubrir según disponibilidad, con control de calidad externo las pruebas de laboratorio implementadas en el HUSRT</t>
  </si>
  <si>
    <t>Número de pruebas con evaluación externa de la calidad / 	Número total de pruebas procesadas en el laboratorio clínico</t>
  </si>
  <si>
    <t>Listado de pruebas de laboratorio implementadas a las cuales se les procesa control de calidad externo
Resultados control de calidad externo</t>
  </si>
  <si>
    <t>Implementar nuevos estudios en laboratorio clínico</t>
  </si>
  <si>
    <t>Número de estudios nuevos implementados</t>
  </si>
  <si>
    <t>Número de estudios nuevos implementados durante el semestre</t>
  </si>
  <si>
    <t>Documento de comunicación a personal asistencial con nuevos estudios disponibles en laboratorio</t>
  </si>
  <si>
    <t>Gestionar eventos relacionados con el uso de reactivos de diagnóstico in vitro a través del programa de reactivovigilancia</t>
  </si>
  <si>
    <t xml:space="preserve">Incidentes o eventos adversos asociados al uso de reactivos de diagnóstico in vitro analizados y gestionados,  Programa de Reactivovigilancia </t>
  </si>
  <si>
    <t xml:space="preserve">	Número de incidentes o eventos asociados al uso de reactivos de diagnóstico in vitro analizados y gestionados / Total de incidentes o eventos asociadas al uso de reactivos de diagnóstico in vitro reportados en el periodo</t>
  </si>
  <si>
    <t>Promover el uso racional de hemocomponentes en la E.S.E Hospital Universitario San Rafael de Tunja</t>
  </si>
  <si>
    <t>Pertinencia en la transfusión</t>
  </si>
  <si>
    <t>Número de hemocomponentes transfundidos cumpliendo las recomendaciones de la guía institucional / Total de hemocomponentes transfundidos</t>
  </si>
  <si>
    <t>lb-pg-01</t>
  </si>
  <si>
    <t>PROCESO: APOYO TERAPÉUTICO</t>
  </si>
  <si>
    <t>Articular a los programas institucionales priorizados acciones de educación, promoción y mantenimiento de la salud</t>
  </si>
  <si>
    <t>Puesta en funcionamiento de procedimientos de pruebas de función pulmonar</t>
  </si>
  <si>
    <t>Pacientes a quien se les realiza pruebas de función pulmonar</t>
  </si>
  <si>
    <t xml:space="preserve">Número de pacientes atendidos en laboratorio de pruebas de función pulmonar </t>
  </si>
  <si>
    <t>Trimestral
(3er y 4to trimestre)</t>
  </si>
  <si>
    <t>Registros de pacientes con pruebas de función pulmonar</t>
  </si>
  <si>
    <t>Apoyo terapéutico</t>
  </si>
  <si>
    <t>Fortalecer la fase intrahospitalaria del programa de rehabilitación pulmonar</t>
  </si>
  <si>
    <t>Cumplimiento de sesiones ordenadas al programa de rehabilitación pulmonar en fase intrahospitalaria</t>
  </si>
  <si>
    <t>Cumplimiento de las interconsultas ordenadas al programa de rehabilitación pulmonar en fase intrahospitalaria</t>
  </si>
  <si>
    <t>Número de interconsultas atendidas por el programa de rehabilitación pulmonar / Número de interconsultas solicitadas al programa de rehabilitación pulmonar</t>
  </si>
  <si>
    <t>Realizar eventos de divulgación del programa de rehabitación pulmonar con personal del área clínica de la institución</t>
  </si>
  <si>
    <t>Eventos de divulgación del programa de rehabilitación pulmonar</t>
  </si>
  <si>
    <t>Número de eventos de divulgación realizados</t>
  </si>
  <si>
    <t>Póster de convocatoria y registro fotográfico</t>
  </si>
  <si>
    <t>Nutrición</t>
  </si>
  <si>
    <t>T. física</t>
  </si>
  <si>
    <t>T. respiratoria</t>
  </si>
  <si>
    <t>T. ocupacional</t>
  </si>
  <si>
    <t>T. lenguaje</t>
  </si>
  <si>
    <t>Psicología</t>
  </si>
  <si>
    <t>PROCESO: ENFERMERÍA</t>
  </si>
  <si>
    <t>Socialización del Plan de atención de enfermería</t>
  </si>
  <si>
    <t>Cobertura de socialización del plan de atención en personal de enfermería en áreas que aplica</t>
  </si>
  <si>
    <t>Número de personal de enfermería capacitada / Total de personal de enfermería</t>
  </si>
  <si>
    <t>Listas de asistencia y resultado de indicador de cobertura</t>
  </si>
  <si>
    <t>Implementar el Plan de atención de enfermería en áreas asistenciales que aplique</t>
  </si>
  <si>
    <t>Adherencia a plan de atención en historia clínica de enfermería</t>
  </si>
  <si>
    <t>Número de historias clínicas evaluadas que cumplen con el plan de atención / Total de historias clínicas evaluadas</t>
  </si>
  <si>
    <t>&gt;60%</t>
  </si>
  <si>
    <t>Trimestral (2do, 3er y 4to trimestre)</t>
  </si>
  <si>
    <t>Lista de chequeo de evaluación de adherencia
Informe resultado indicador</t>
  </si>
  <si>
    <t>Implementar protocolo de bienvenida al paciente</t>
  </si>
  <si>
    <t>Adherencia a protocolo de bienvenida al paciente</t>
  </si>
  <si>
    <t>&gt;70%</t>
  </si>
  <si>
    <t>Definir estrategia para optimizar la gestión de recursos en el proceso de enfermería</t>
  </si>
  <si>
    <t>Documento de diagnóstico y priorización de necesidades</t>
  </si>
  <si>
    <t>Producto</t>
  </si>
  <si>
    <t>Anual (primer semestre)</t>
  </si>
  <si>
    <t>Documento</t>
  </si>
  <si>
    <t>Estrategia de gestión de recursos en el proceso de enfermería</t>
  </si>
  <si>
    <t>Anual (segundo semestre)</t>
  </si>
  <si>
    <t>Estrategia definida</t>
  </si>
  <si>
    <t>Implementar acciones para la gestión oportuna de eventos adversos desde el proceso de enfermería, establecidas en el programa de seguridad del paciente</t>
  </si>
  <si>
    <t>Proporción de vigilancia de eventos adversos en proceso Enfermeria</t>
  </si>
  <si>
    <t>PROCESO: SISTEMA DE INFORMACIÓN Y ATENCIÓN AL USUARIO</t>
  </si>
  <si>
    <t>Fortalecer estrategia de divulgación de información dirigida a los pacientes</t>
  </si>
  <si>
    <t>Porcentaje de pacientes informados</t>
  </si>
  <si>
    <t>Pacientes informados / Pacientes que ingresan a la institución</t>
  </si>
  <si>
    <t>Informe resultado indicador</t>
  </si>
  <si>
    <t>Realizar seguimiento a tiempos de respuesta a quejas presentadas por los usuarios a través de la Matriz de seguimiento a quejas y reclamos, desde la entrada hasta la notificación</t>
  </si>
  <si>
    <t>Tiempo promedio de respuesta a quejas de los usuarios</t>
  </si>
  <si>
    <t>Sumatoria de los días transcurridos entre la presentación y respuesta de las quejas recibidas en el período / 	Total de quejas recibidas en el mismo período</t>
  </si>
  <si>
    <t>&lt;=15 días</t>
  </si>
  <si>
    <t>Desplegar acciones para la divulgación de derechos y deberes como estrategia de humanización</t>
  </si>
  <si>
    <t>Porcentaje de pacientes que reciben información sobre sus derechos y deberes por parte de SIAU</t>
  </si>
  <si>
    <t>Número de usuarios que respondieron “SI” a la pregunta: ¿Le dieron a conocer sus derechos y deberes en la institución? / Número de usuarios que respondieron la pregunta
Población: pacientes informados</t>
  </si>
  <si>
    <t>Porcentaje de pacientes que comprenden sus derechos y deberes</t>
  </si>
  <si>
    <t xml:space="preserve">	Numero de usuarios que mencionan al menos 1 derecho y 1 deber / 	Número de usuarios que respondieron la pregunta
Población: pacientes informados</t>
  </si>
  <si>
    <t>PROCESO: SEGURIDAD DEL PACIENTE</t>
  </si>
  <si>
    <t>Implementar el Programa de seguridad del paciente articulando con la política de gestión institucional de gestión integral del riesgo</t>
  </si>
  <si>
    <t>Porcentaje ejecución acciones de control para la gestión del riesgo en seguridad del paciente, Consolidado</t>
  </si>
  <si>
    <t>Numero de controles gestionados / Numero de controles identificados</t>
  </si>
  <si>
    <t>Fortalecer la gestión del riesgo asistencial a través de la implementación de barreras de seguridad que mitiguen la presentación de eventos adversos</t>
  </si>
  <si>
    <t>Proporción de vigilancia de eventos adversos</t>
  </si>
  <si>
    <t>Documentar y socializar paquetes instruccionales priorizados según metas internacionales con los colaboradores de la institución</t>
  </si>
  <si>
    <t>Número de paquetes instruccionales documentados y socializados</t>
  </si>
  <si>
    <t>Total de paquetes instruccionales documentados y socializados</t>
  </si>
  <si>
    <t xml:space="preserve">Documento vigente con soporte de la socialización </t>
  </si>
  <si>
    <t>PROCESO: DOCENCIA SERVICIO</t>
  </si>
  <si>
    <t>Definir plan de desarrollo docente para la ESE HUSRT</t>
  </si>
  <si>
    <t>Documento Plan de desarrollo docente formalizado</t>
  </si>
  <si>
    <t>Producto
Plan de desarrollo docente formalizado</t>
  </si>
  <si>
    <t>Documento formalizado</t>
  </si>
  <si>
    <t>Coordinar actividades educativas y de capacitación en colaboración con las unidades clínicas y académicas, apoyando la relación docencia-servicio
Definiendo y formalizando las juntas académicas para las especialidades básicas</t>
  </si>
  <si>
    <t>Procedimiento para juntas académicas</t>
  </si>
  <si>
    <t>Producto
Procedimiento Juntas académicas</t>
  </si>
  <si>
    <t>Documento en software institucional</t>
  </si>
  <si>
    <t>Crear y dar cumplimiento al plan de trabajo para obtener certificación como hospital universitario por parte de la comisión intersectorial para el Talento Humano en Salud (MinSalud-MinEducación)</t>
  </si>
  <si>
    <t>Plan de trabajo</t>
  </si>
  <si>
    <t>Producto
Plan de trabajo definido para obtener certificación como hospital universitario</t>
  </si>
  <si>
    <t>Anual
(1er trimestre)</t>
  </si>
  <si>
    <t>Plan de trabajo formalizado</t>
  </si>
  <si>
    <t>Actividades realizadas del plan de trabajo / actividades programadas en plan de trabajo para obtener certificación como hospital universitario</t>
  </si>
  <si>
    <t>Trimestral
(aplica para 2-3-4 trimestre)</t>
  </si>
  <si>
    <t>Informe de resultado de indicador con evidencias del plan de trabajo</t>
  </si>
  <si>
    <t>Definir documento de estudio de la capacidad instalada para la docencia en la E.S.E. HUSRT</t>
  </si>
  <si>
    <t>Estudio de capacidad instalada para la docencia en la E.S.E. HUSRT</t>
  </si>
  <si>
    <t>Implementar política de humanización en personal en formación</t>
  </si>
  <si>
    <t>Quejas PQRS asociadas a la atención de pacientes por parte del personal en formación</t>
  </si>
  <si>
    <t>Numero de PQR relacionadas con el area de docencia servicio / Total de PQRS radicadas en el hospital</t>
  </si>
  <si>
    <t>Implementar política de cero tolerancia frente al acoso y violencia de género en el marco de formación del talento humano en salud</t>
  </si>
  <si>
    <t>Gestión oportuna de quejas</t>
  </si>
  <si>
    <t>Número de quejas gestionadas / Número de quejas recibidas *100</t>
  </si>
  <si>
    <t>Informe de seguimiento</t>
  </si>
  <si>
    <t>PROCESO: INVESTIGACIÓN</t>
  </si>
  <si>
    <r>
      <rPr>
        <sz val="10"/>
        <color rgb="FF000000"/>
        <rFont val="Century Gothic"/>
        <family val="2"/>
      </rPr>
      <t>Articular con el ente departamental estrategias de capacitación para el personal de salud de instituciones de baja y mediana complejidad y EAPB a fin de promover mayor resolutividad en estos niveles y dar a conocer los programas institucionales</t>
    </r>
  </si>
  <si>
    <t>Realizar eventos de divulgación del conocimiento dirigidos al personal de salud de la red prestadora</t>
  </si>
  <si>
    <t>Número de eventos realizados</t>
  </si>
  <si>
    <t>Total de eventos realizados durante el periodo</t>
  </si>
  <si>
    <t>Convocatoria del evento y listas de asistencia</t>
  </si>
  <si>
    <t>Promover la producción de conocimiento desde las líneas de investigación del hospital registradas en grupLac minciencias</t>
  </si>
  <si>
    <t>Productos sometidos a revistas indexadas</t>
  </si>
  <si>
    <t>Artículos sometidos a revista indexada / Total de artículos productos de líneas de investigación del Hospital registradas en grupLac minciencias</t>
  </si>
  <si>
    <t>Correo de sometimiento a revista indexada
Informe de resultado de indicador</t>
  </si>
  <si>
    <t>Productos sometidos a revistas no indexadas o boletines de divulgación</t>
  </si>
  <si>
    <t>Artículos sometidos a revista no indexada / Total de artículos productos de líneas de investigación del Hospital registradas en grupLac minciencias</t>
  </si>
  <si>
    <t>Correo de sometimiento a revista no indexada
Informe de resultado de indicador</t>
  </si>
  <si>
    <t>Desarrollar proyectos de investigación a través de alizanzas estratégicas con instituciones reconocidos ante colciencias</t>
  </si>
  <si>
    <t>Número de alianzas establecidas</t>
  </si>
  <si>
    <t>Total de alianzas establecidas</t>
  </si>
  <si>
    <t>Acta de comité de ética de aprobación de alizanza</t>
  </si>
  <si>
    <t>Diseñar una estrategia de comunicación interna para sensibilizar la comunidad institucional sobre la importancia del programa de gestión del conocimiento fomentando su participación activa - Revista científica</t>
  </si>
  <si>
    <t>Estrategia de comunicación interna</t>
  </si>
  <si>
    <t>Producto
Estrategia de comunicación interna diseñada y divulgada</t>
  </si>
  <si>
    <t>Pieza publicitaria
Convocatoria</t>
  </si>
  <si>
    <t>Elaborar y dar cumplimiento a plan de trabajo para obtener certificación por parte del INVIMA como centro de buenas prácticas clínicas</t>
  </si>
  <si>
    <t>Producto
Plan de trabajo definido para obtener certificación como centro de buenas prácticas clínicas</t>
  </si>
  <si>
    <t>Actividades realizadas del plan de trabajo / actividades programadas en plan de trabajo para obtener certificación como centro de buenas prácticas clínicas</t>
  </si>
  <si>
    <t>PROCESO: GESTIÓN TALENTO HUMANO</t>
  </si>
  <si>
    <t>Implementación del programa de humanización en sus líneas SENTIR y AMAR para cliente interno</t>
  </si>
  <si>
    <t>Plan para el despliegue del programa de humanización</t>
  </si>
  <si>
    <t>Anual 
(1er trimestre)</t>
  </si>
  <si>
    <t>Plan de trabajo aprobado</t>
  </si>
  <si>
    <t>G. del talento humano</t>
  </si>
  <si>
    <t>Cumplimiento del plan para el despliegue del programa de humanización</t>
  </si>
  <si>
    <t>Número de actividades realizadas/ Número de actividades programadas *100</t>
  </si>
  <si>
    <t>Realizar y ejecutar plan trabajo para diligenciamiento de matrices de planeación de talento humano</t>
  </si>
  <si>
    <t>Cumplimiento del plan de trabajo para planeación del talento humano</t>
  </si>
  <si>
    <t>Actividades realizadas / Actividades programadas</t>
  </si>
  <si>
    <t>Plan de trabajo, actas de trabajo y matrices</t>
  </si>
  <si>
    <t>Implementar Manual plan de talento humano</t>
  </si>
  <si>
    <t>Número de personal contratado / total de personal requerido</t>
  </si>
  <si>
    <t xml:space="preserve">Trimestral  </t>
  </si>
  <si>
    <t>Indicador con trazabilidad</t>
  </si>
  <si>
    <t>Realizar actividades contempladas en el plan de capacitación y plan de bienestar para el cumplimiento del programa estratégico de gestión del talento humano</t>
  </si>
  <si>
    <t>Cumplimiento a plan de capacitación y plan de bienestar</t>
  </si>
  <si>
    <t>Informe PEGTH</t>
  </si>
  <si>
    <t>Implementar plan de acción de Seguridad y Salud en el Trabajo para el mantenimiento de la certificación ISO 45001:2018</t>
  </si>
  <si>
    <t>Implementación del plan de acción de seguridad y salud en el trabajo</t>
  </si>
  <si>
    <t>Líder de SST</t>
  </si>
  <si>
    <t>VERSIÓN: 04</t>
  </si>
  <si>
    <t>FECHA: 26/05/2021</t>
  </si>
  <si>
    <t>INICIO</t>
  </si>
  <si>
    <t>PROGRAMAS  ESTRÁTEGICO</t>
  </si>
  <si>
    <t xml:space="preserve">META VIGENCIA 2021 </t>
  </si>
  <si>
    <t>Gestión Farmaceútica</t>
  </si>
  <si>
    <t>RESULTADO CONSOLIDADO 2do TRIMESTRE</t>
  </si>
  <si>
    <t>PROMEDIO 4to TRIMESTRE</t>
  </si>
  <si>
    <t>RESPONSABILIDAD SOCIAL</t>
  </si>
  <si>
    <t xml:space="preserve">
Asegurar la competitividad y posicionamiento de la institución </t>
  </si>
  <si>
    <t>Fortalecimiento de  estrategias de responsabilidad social y conservación del medio ambiente</t>
  </si>
  <si>
    <t>Mantener las Buenas practicas de manufactura</t>
  </si>
  <si>
    <t xml:space="preserve"> Cumplimiento de requisitos de Buenas practicas de manufactura 
</t>
  </si>
  <si>
    <t>Implementación plan de acción de BPM (Plan de trabajo)</t>
  </si>
  <si>
    <t>Número de actividade ejecutadas / Número de Actividades programadas</t>
  </si>
  <si>
    <t>Director Técnico Farmacia</t>
  </si>
  <si>
    <t xml:space="preserve">1, Se realiza seguimiento trimestral al plan de trabajo anual, 
</t>
  </si>
  <si>
    <t>Resultado  Segundo Trimestre</t>
  </si>
  <si>
    <t>PROCESO Y / O SERVICIO</t>
  </si>
  <si>
    <t>Promedio</t>
  </si>
  <si>
    <t>GESTIÓN DE INVESTIGACIÓN E INNOVACIÓN</t>
  </si>
  <si>
    <t>GESTIÓN DE TALENTO HUMANO</t>
  </si>
  <si>
    <t>SEGURIDAD Y SALUD EN EL TRABAJO</t>
  </si>
  <si>
    <t>SISTEMA GESTIÓN AMBIENTAL</t>
  </si>
  <si>
    <t>EPIDEMIOLOGIA Y  SALUD PUBLICA</t>
  </si>
  <si>
    <t>URGENCIAS</t>
  </si>
  <si>
    <t>LABORATORIO CLINICO</t>
  </si>
  <si>
    <t>GESTIÓN CLÍNICA</t>
  </si>
  <si>
    <t>UCI ADULTOS</t>
  </si>
  <si>
    <t>UCI PEDIATRICA</t>
  </si>
  <si>
    <t>UCI NEONATAL</t>
  </si>
  <si>
    <t>AUDITORIA CUENTAS</t>
  </si>
  <si>
    <t>FACTURACIÓN</t>
  </si>
  <si>
    <t>GESTIÓN SUMINISTROS Y ACTIVOS FIJOS</t>
  </si>
  <si>
    <t>MARIA JOSEFA CANELONES</t>
  </si>
  <si>
    <t>Consolidado Indicador 
Gestión de Investigación e Innovación</t>
  </si>
  <si>
    <t>Gestión de Investigación e Innovación</t>
  </si>
  <si>
    <t>RESULTADO CONSOLIDADO 3er TRIMESTRE</t>
  </si>
  <si>
    <t>RESULTADO CONSOLIDADO 4to TRIMESTRE</t>
  </si>
  <si>
    <t xml:space="preserve">
Contribuir a la consolidación de Hospital Universitario mediante la gestión del conocimiento, innovación y desarrollo comunitario</t>
  </si>
  <si>
    <t>Fomentar la generación de conocimiento y la innovación aplicada al proceso de atención en salud</t>
  </si>
  <si>
    <t>Proyectos de investigación competitiva a nivel regional y Nacional impactando positivamente el Fortalecimiento de la E.S.E  Hospital Universitario San Rafael De Tunja y su zona de influencia</t>
  </si>
  <si>
    <t>Rediseñar , Socializar, Fortalecer  líneas de investigación institucional</t>
  </si>
  <si>
    <t xml:space="preserve">Productos de Investigación para Someter a Revista </t>
  </si>
  <si>
    <t>Número proyectos para someter a revista / Número de proyectos aprobados por comité</t>
  </si>
  <si>
    <t>Productos de Investigación para someter a Revista.  Indicador anual, artículos publicados a la fecha</t>
  </si>
  <si>
    <t>1.. Proyectos radicados por el grupo investigador
2. Información regisdtrada en COLCIENCIAS</t>
  </si>
  <si>
    <t>Se cuenta con actas de comité en los cuales se aprueban los proyectos a someter a revista, a la fecha estan publicados 7 articulos, se anexa evidencia</t>
  </si>
  <si>
    <t>Resultado 2doTrimestre</t>
  </si>
  <si>
    <t>Resultado 4to Trimestre</t>
  </si>
  <si>
    <t>Realizar eventos de asistencia masiva en actividades como simposios y congresos</t>
  </si>
  <si>
    <t>Congresos ejecutados</t>
  </si>
  <si>
    <t>Número de congresos realizados en el periodo</t>
  </si>
  <si>
    <t>Base de datos de espacios de difusión</t>
  </si>
  <si>
    <t>1. Registro de capacitación y actividades formativas</t>
  </si>
  <si>
    <t>Se enumera en informe soportes, listado de estapcios de Difusión, realizados por el Hopsital,  realizando 6 espacios de difusión de información en temas como capacitación a internos en investigación, vacunas COVID-19, osteporosis, artritis reumatoide, pacreatitis, entre otros</t>
  </si>
  <si>
    <t>Resultado 2do Trimestre</t>
  </si>
  <si>
    <t>Resultado CuartoTrimestre</t>
  </si>
  <si>
    <t>RESULTADO CONSOLIDADO 3er  TRIMESTRE</t>
  </si>
  <si>
    <t>Desarrollar  alianzas estratégicas que permitan fortalecer  las líneas de investigación de los grupos de investigación.</t>
  </si>
  <si>
    <t>Alianza formalizada</t>
  </si>
  <si>
    <t>Número de Alianzas estratégicas consolidadas en el periodo</t>
  </si>
  <si>
    <t>Alianzas o convenios  firmadas</t>
  </si>
  <si>
    <t>1. NUEVO CONVENIOS CON UNIVERSIDADES</t>
  </si>
  <si>
    <t>En el trimestre evaluado se realizó convenio con la Universidad Militar,  así como la alianza estrategica con fines de presentar convocatoria a Minciencias  con La universidad de Antioquia y Unmiversidad, debido a la confidencialidad de la información, esta resposa en el archivo digital de la oficica de Gestión Académica</t>
  </si>
  <si>
    <t>Resultado 3erTrimestre</t>
  </si>
  <si>
    <t>Resultado 4toTrimestre</t>
  </si>
  <si>
    <t>PROCESO: GESTIÓN SERVICIOS DE APOYO</t>
  </si>
  <si>
    <t>Realizar socialización de lineamientos y politicas institucionales al personal de servicios de apoyo buscando fortalecer el conocimiento</t>
  </si>
  <si>
    <t>Cobertura de socialización de lineamientos y políticas institucionales al personal de servicios de apoyo (vigilancia, lavandería, alimentación, servicios generales)</t>
  </si>
  <si>
    <t>Personal de servicios de apoyo que participan en socialización / Total  de personal de servicios de apoyo en la institución</t>
  </si>
  <si>
    <t>20%
Acumulativo</t>
  </si>
  <si>
    <t>Servicios de apoyo</t>
  </si>
  <si>
    <t>Conocimiento de personal de servicios de apoyo en cuanto a lineamientos y políticas de la entidad</t>
  </si>
  <si>
    <t>Personal con evaluación del conocimiento aprobada / Total de personal evaluado</t>
  </si>
  <si>
    <t>PROCESO: GESTIÓN DE LA INFORMACIÓN</t>
  </si>
  <si>
    <t>Priorizar y dar cumplimiento al Plan Estratégico de Tecnologías de la Información - PETI para la vigencia 2025</t>
  </si>
  <si>
    <t>Cumplimiento PETI</t>
  </si>
  <si>
    <t>Número de proyectos ejecutadas en el periodo y que corresponden al periodo de medición según lo planeado / Número total de proyectos planeados a ejecutar en el periodo.</t>
  </si>
  <si>
    <r>
      <t>Formato OADS-F-20 aprobado y de seguimiento con evidencias
Indicador</t>
    </r>
    <r>
      <rPr>
        <sz val="10"/>
        <color rgb="FFFF0000"/>
        <rFont val="Tahoma"/>
        <family val="2"/>
      </rPr>
      <t xml:space="preserve"> 1512</t>
    </r>
  </si>
  <si>
    <t>Tecnologías de la información</t>
  </si>
  <si>
    <t>Desarrollar software para gestión de la información de inventario de equipos y gestión de solicitudes y requerimientos de TI</t>
  </si>
  <si>
    <t>Módulos de Software desarrollados</t>
  </si>
  <si>
    <t>Producto
Cuatro Módulos de Software</t>
  </si>
  <si>
    <t>Informe descriptivo de módulos desarrollados</t>
  </si>
  <si>
    <t>Número de actividades ejecutadas / Total de actividades programadas</t>
  </si>
  <si>
    <t>Realizar diagnóstico para identificar las necesidades de automatización y las barreras para consolidar automáticamente la información administrativa y asistencial</t>
  </si>
  <si>
    <t>Diagnóstico de necesidades</t>
  </si>
  <si>
    <t>Producto
Diagnóstico de necesidades</t>
  </si>
  <si>
    <t>Gestión documental</t>
  </si>
  <si>
    <t>Actualizar tablas de retención documental para cada Unidad productora de documentos</t>
  </si>
  <si>
    <t>Porcentaje de UPD con TRD actualizada</t>
  </si>
  <si>
    <t>TRD actualizada para cada UPD / Total de UPD</t>
  </si>
  <si>
    <t>TRD actualizadas presentadas ante comité de desempeño</t>
  </si>
  <si>
    <t>Definir Plan de seguridad y privacidad de la informacón para la vigencia 2025 forlateciendo la implementación de la poítica de seguridad de la información</t>
  </si>
  <si>
    <t>Cumplimiento Plan de seguridad y privacidad de la información</t>
  </si>
  <si>
    <t>Formato OADS-F-20 aprobado y de seguimiento con evidencias</t>
  </si>
  <si>
    <t xml:space="preserve">Resultado Autoevaluación  </t>
  </si>
  <si>
    <t>Diagnóstico</t>
  </si>
  <si>
    <t xml:space="preserve">Producto 
Dianóstico </t>
  </si>
  <si>
    <t>Anual
(1er trim)</t>
  </si>
  <si>
    <t xml:space="preserve">Diagnótico </t>
  </si>
  <si>
    <t>Comunicaciones</t>
  </si>
  <si>
    <t>Actualizar la documentación del proceso, priorizada según diagnóstico inicial</t>
  </si>
  <si>
    <t>Avance en la actualización de documentos</t>
  </si>
  <si>
    <t>Documentos actualizados / documentos priorizados en el diagnóstico</t>
  </si>
  <si>
    <t>Informe de resultado de indicador
Documentos actualizados en software</t>
  </si>
  <si>
    <t>Definir una estrategia esquemática simple que facilite la comprensión del Plan de Desarrollo y los planes operativos, que muestre cómo los procesos hacen parte de su implementación</t>
  </si>
  <si>
    <t xml:space="preserve">Producto
Estrategia </t>
  </si>
  <si>
    <t xml:space="preserve">Esquemas diseñados y divulgados </t>
  </si>
  <si>
    <t>PROCESO: GESTIÓN DE RECURSOS FÍSICOS</t>
  </si>
  <si>
    <t>Metodología de identificación de necesidades de ambiente físico</t>
  </si>
  <si>
    <t>Infraestructura humanizada, pendiente definir programa de humanización</t>
  </si>
  <si>
    <t>Realizar adecuaciones a infraestructura que impacte en la mejora de la prestación de servicios</t>
  </si>
  <si>
    <t>Resolución de necesidades priorizadas en comité de infraestructura</t>
  </si>
  <si>
    <t>Número de adecuaciones ejecutadas / Total de necesidades priorizadas por el comité de infraestructura</t>
  </si>
  <si>
    <t>Acta de comité de infraestructura
Informe de ejecución</t>
  </si>
  <si>
    <t xml:space="preserve">Ambiente Físico </t>
  </si>
  <si>
    <t>Elegir y/o diseñar los indicadores para monitorear el impacto del ambiente físico en la privacidad, comodidad y respeto (Indicadores de vulneración de derechos)</t>
  </si>
  <si>
    <t>Indicadores definidos</t>
  </si>
  <si>
    <t>Producto 
Indicadores definidos</t>
  </si>
  <si>
    <t xml:space="preserve">Fichas Técnicas </t>
  </si>
  <si>
    <t>Documentar Manual de obra para la construcción y Adecuación de ambientes humanizados</t>
  </si>
  <si>
    <t>Manual de obra para la construcción y Adecuación de ambientes humanizados</t>
  </si>
  <si>
    <t>Producto
Manual Vigente en Software</t>
  </si>
  <si>
    <t>Manual Vigente y socializado</t>
  </si>
  <si>
    <t>Diligenciar matriz de priorización tecnológica</t>
  </si>
  <si>
    <t>Documento matriz de priorización tecnológica</t>
  </si>
  <si>
    <t>Producto
Matriz de priorización tecnológica</t>
  </si>
  <si>
    <t>Anual 
(segundo trimestre)</t>
  </si>
  <si>
    <t>Gestión de la tecnología biomédica</t>
  </si>
  <si>
    <t>Establecer y realizar medición de indicadores de obsolecencia, tiempo de paradas y satisfacción de usuarios</t>
  </si>
  <si>
    <t>Anual 
(segundo semestre)</t>
  </si>
  <si>
    <t>Fichas Técnicas de indicadores</t>
  </si>
  <si>
    <t>Plan de Mantenimiento preventivo</t>
  </si>
  <si>
    <t>Ejecutar mantenimientos preventivos programados</t>
  </si>
  <si>
    <t>Porcentaje de Ejecución de Plan de Mantenimiento Preventivo, Biomedica</t>
  </si>
  <si>
    <t xml:space="preserve">	Numero de Mantenimientos Preventivos realizados / 	Total de Mantenimientos Preventivos programados en el mes *100</t>
  </si>
  <si>
    <t>Documentar Programa de aseguramiento metrológico</t>
  </si>
  <si>
    <t>Programa de aseguramiento metrológico documentado</t>
  </si>
  <si>
    <t>Producto
Documento programa de aseguramiento metrológico</t>
  </si>
  <si>
    <t>Programa documentado en software</t>
  </si>
  <si>
    <t>Realizar proceso de confirmación metrológica a los equipos susceptibles de calibración o calificación para realizar liberación de producto o plan de acción según corresponda</t>
  </si>
  <si>
    <t>Equipos con proceso de confirmación metrológica</t>
  </si>
  <si>
    <t>Equipos con proceso de confirmación metrológica/ Equipos susceptibles de calibración o calificación</t>
  </si>
  <si>
    <t>&gt;95%</t>
  </si>
  <si>
    <t>Informe de resultado indicador con Tabla de síntesis de resultados de confirmación metrológica con análisis de la misma
Formatos de confirmación metrológica y plan de acción (de equipos que aplique)</t>
  </si>
  <si>
    <t>Implementar plan de formación para el uso adecuado de equipos biomédios</t>
  </si>
  <si>
    <t>Cobertura plan de formación</t>
  </si>
  <si>
    <t>Cantidad total de personal asistencial capacitado / Cantidad total de personal objeto de la capacitación</t>
  </si>
  <si>
    <t>Informe plan de formación con listas de asistencia
Formato TH-F-15</t>
  </si>
  <si>
    <t>Realizar el balance del estado de la dotación de los equipos biomédicos por servicios con el propósito de
establecer las necesidades y optimizar su eficiencia</t>
  </si>
  <si>
    <t>Balance del estado de la dotación de equipos biomédicos</t>
  </si>
  <si>
    <t>Producto
Balance del estado de la dotación de equipos biomédicos</t>
  </si>
  <si>
    <t>Anual 
(tercer trimestre)</t>
  </si>
  <si>
    <t>Tabla con estado de la tecnología biomédica
Matriz para cálculo de suficiencia de equipos biomédicos</t>
  </si>
  <si>
    <t>Realizar campaña dirigida al ahorro energético</t>
  </si>
  <si>
    <t>Número de campañas dirigidas al ahorro energético</t>
  </si>
  <si>
    <t>Total de campañas realizadas dirigidas al ahorro energético</t>
  </si>
  <si>
    <t>Anual 
(primer trimestre)</t>
  </si>
  <si>
    <t>Informe de campañas realizadas</t>
  </si>
  <si>
    <t>Gestión ambiental</t>
  </si>
  <si>
    <t>Puesta en funcionamiento de paneles solares</t>
  </si>
  <si>
    <t>Porcentaje de conversión a energías alternativas</t>
  </si>
  <si>
    <t>% de energía alternativa consumida /% de energía total consumida</t>
  </si>
  <si>
    <t>Informe de reducción energética</t>
  </si>
  <si>
    <t>Realizar jornada de reforestación vinculando al personal que labora en la institución</t>
  </si>
  <si>
    <t>Número de jornadas de reforestación</t>
  </si>
  <si>
    <t>Total jornadas de reforestación</t>
  </si>
  <si>
    <t>Informe jornada de reforestación</t>
  </si>
  <si>
    <t xml:space="preserve">Implementar Plan de Formación generando una mayor la efectividad </t>
  </si>
  <si>
    <t>Eficacia de capacitaciones</t>
  </si>
  <si>
    <t>Acciones correctivas eficaces /Total de acciones correctivas levantadas</t>
  </si>
  <si>
    <t>,</t>
  </si>
  <si>
    <t>PROCESO: GESTIÓN FINANCIERA</t>
  </si>
  <si>
    <t>Socializar a nivel directivo el comportamiento de las glosas y devoluciones</t>
  </si>
  <si>
    <t>Informe presentado</t>
  </si>
  <si>
    <t xml:space="preserve">Producto 
Informes presentados </t>
  </si>
  <si>
    <t>Informe con radicado</t>
  </si>
  <si>
    <t>Auditoria</t>
  </si>
  <si>
    <t>Participar en mesas circular 030 Supersalud</t>
  </si>
  <si>
    <t>Participación en mesas convocadas</t>
  </si>
  <si>
    <t>Número de sesiones en las que se participó / Número de mesas convovacas</t>
  </si>
  <si>
    <t>Convocatoria
Acta de asistencia</t>
  </si>
  <si>
    <t>Cartera</t>
  </si>
  <si>
    <t>Presentar informe de facturación mensual</t>
  </si>
  <si>
    <t>Facturación</t>
  </si>
  <si>
    <t>Presentar informe de comportamiento financiero a  comité Directivo</t>
  </si>
  <si>
    <t>Informes presentados</t>
  </si>
  <si>
    <t xml:space="preserve">Informe
Acta de comité </t>
  </si>
  <si>
    <t>Gestión financiera</t>
  </si>
  <si>
    <t>PROCESO: GESTIÓN JURÍDICA</t>
  </si>
  <si>
    <t>Dar respuesta oportuna a los derechos de petición que llegan a la oficina jurídica</t>
  </si>
  <si>
    <t>Gestión de derechos de petición</t>
  </si>
  <si>
    <t>Número de derechos de petición contestados en tiempo / Número de derechos de petición radicados *100</t>
  </si>
  <si>
    <t>Dar respuesta oportuna a todas las acciones de tutela que llegan a la oficina jurídica</t>
  </si>
  <si>
    <t>Porcentaje de acciones de tutela atendidas</t>
  </si>
  <si>
    <t>Numero de Acciones de Tutela atendidas en el término legal / 	Numero de Acciones de Tutela notificadas</t>
  </si>
  <si>
    <t>Actualizar Manual para la formulación e implementación de la política de prevención del daño antijurídico</t>
  </si>
  <si>
    <t>Manual actualizado</t>
  </si>
  <si>
    <t>Producto
Manual actualizado</t>
  </si>
  <si>
    <t>Documento vigente</t>
  </si>
  <si>
    <t>Número de listas de chequeo evaluadas que cumplen con criterios para el egreso seguro de unidad de cuidados post anestesicos / Total de listas de chequeo evaluadas</t>
  </si>
  <si>
    <t>Número total de cirugías realizadas en el periodo / Oferta teórica total de salas de cirugía en el periodo</t>
  </si>
  <si>
    <t>Número de sesiones de rehabilitación pulmonar realizadas / Número de sesiones de rehabilitación pulmonar ordenadas</t>
  </si>
  <si>
    <t>Listas de chequeo que cumplen con el protocolo de bienvenida / Total de Listas de chequeo aplicadas</t>
  </si>
  <si>
    <t>Elaborar diagnóstico de estado y pertinencia de documentación del proceso y priorizarlos</t>
  </si>
  <si>
    <t>Indicador 2202</t>
  </si>
  <si>
    <t>Plan de trabajo, Bitácora con listas de asistencia, registro fotográfico</t>
  </si>
  <si>
    <t>Indicador 1706 daruma</t>
  </si>
  <si>
    <t>Indicador 2179 Daruma</t>
  </si>
  <si>
    <t>Indicador 1745 daruma</t>
  </si>
  <si>
    <t>Indicador 2015</t>
  </si>
  <si>
    <t xml:space="preserve">Indicador 1705 </t>
  </si>
  <si>
    <t>Indicador 2150</t>
  </si>
  <si>
    <t>Indicador 1764 daruma</t>
  </si>
  <si>
    <t>Indicador 1749 daruma</t>
  </si>
  <si>
    <t>Indicador 653 daruma</t>
  </si>
  <si>
    <t>Indicador 1381 daruma</t>
  </si>
  <si>
    <t>Indicador 657  daruma</t>
  </si>
  <si>
    <t>Indicador 1087 daruma</t>
  </si>
  <si>
    <t xml:space="preserve">Indicador 930 </t>
  </si>
  <si>
    <t xml:space="preserve">Indicador 1492 </t>
  </si>
  <si>
    <t>Cobertura de aseguramiento con prueba de evaluación externa
(Indicador 1019)</t>
  </si>
  <si>
    <t xml:space="preserve">Indicador 1791 </t>
  </si>
  <si>
    <t>Indicador 446</t>
  </si>
  <si>
    <t>Indicador 1986</t>
  </si>
  <si>
    <t>Indicador 1987</t>
  </si>
  <si>
    <t xml:space="preserve">Indicador 1713 </t>
  </si>
  <si>
    <t xml:space="preserve">Indicador 2 </t>
  </si>
  <si>
    <t xml:space="preserve">Indicador 1312 </t>
  </si>
  <si>
    <t>Indicador 1048</t>
  </si>
  <si>
    <t>Indicador 1482</t>
  </si>
  <si>
    <t>Indicador 1483</t>
  </si>
  <si>
    <t>PLAN OPERATIVO ANUAL 2025</t>
  </si>
  <si>
    <t>1ERTRIMESTRE</t>
  </si>
  <si>
    <t>Indicador 2315</t>
  </si>
  <si>
    <t>Indicador 1907</t>
  </si>
  <si>
    <t>Indicador 1370 en Software</t>
  </si>
  <si>
    <t>Indicador 2325 en sotftware</t>
  </si>
  <si>
    <t>Indicador 2324 en sotftware</t>
  </si>
  <si>
    <t>Semetral</t>
  </si>
  <si>
    <t>% cumplimieto en la planeación del Talento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</si>
</sst>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0.0%"/>
    <numFmt numFmtId="166" formatCode="0.0"/>
    <numFmt numFmtId="167" formatCode="_(* #,##0_);_(* \(#,##0\);_(* &quot;-&quot;??_);_(@_)"/>
  </numFmts>
  <fonts count="72" x14ac:knownFonts="1">
    <font>
      <sz val="11"/>
      <color theme="1"/>
      <name val="Calibri"/>
      <family val="2"/>
      <scheme val="minor"/>
    </font>
    <font>
      <sz val="11"/>
      <color theme="1"/>
      <name val="Calibri"/>
      <family val="2"/>
      <scheme val="minor"/>
    </font>
    <font>
      <b/>
      <sz val="12"/>
      <color theme="1"/>
      <name val="Tahoma"/>
      <family val="2"/>
    </font>
    <font>
      <b/>
      <sz val="16"/>
      <color theme="1"/>
      <name val="Calibri"/>
      <family val="2"/>
      <scheme val="minor"/>
    </font>
    <font>
      <sz val="10"/>
      <color theme="1"/>
      <name val="Calibri"/>
      <family val="2"/>
      <scheme val="minor"/>
    </font>
    <font>
      <sz val="11"/>
      <color theme="1"/>
      <name val="Calibri"/>
      <family val="2"/>
    </font>
    <font>
      <b/>
      <sz val="10"/>
      <color theme="1"/>
      <name val="Tahoma"/>
      <family val="2"/>
    </font>
    <font>
      <b/>
      <sz val="11"/>
      <color theme="1"/>
      <name val="Tahoma"/>
      <family val="2"/>
    </font>
    <font>
      <sz val="10"/>
      <name val="Tahoma"/>
      <family val="2"/>
    </font>
    <font>
      <sz val="10"/>
      <color theme="1"/>
      <name val="Tahoma"/>
      <family val="2"/>
    </font>
    <font>
      <sz val="8"/>
      <name val="Tahoma"/>
      <family val="2"/>
    </font>
    <font>
      <sz val="20"/>
      <color theme="1"/>
      <name val="Calibri"/>
      <family val="2"/>
      <scheme val="minor"/>
    </font>
    <font>
      <sz val="22"/>
      <color theme="1"/>
      <name val="Calibri"/>
      <family val="2"/>
      <scheme val="minor"/>
    </font>
    <font>
      <sz val="11"/>
      <color theme="1"/>
      <name val="Tahoma"/>
      <family val="2"/>
    </font>
    <font>
      <sz val="10"/>
      <color rgb="FFFF0000"/>
      <name val="Tahoma"/>
      <family val="2"/>
    </font>
    <font>
      <sz val="20"/>
      <color theme="1"/>
      <name val="Tahoma"/>
      <family val="2"/>
    </font>
    <font>
      <sz val="22"/>
      <color theme="1"/>
      <name val="Tahoma"/>
      <family val="2"/>
    </font>
    <font>
      <sz val="8"/>
      <color theme="1"/>
      <name val="Calibri"/>
      <family val="2"/>
      <scheme val="minor"/>
    </font>
    <font>
      <b/>
      <sz val="10"/>
      <color rgb="FF000000"/>
      <name val="Tahoma"/>
      <family val="2"/>
    </font>
    <font>
      <b/>
      <sz val="8"/>
      <color rgb="FF000000"/>
      <name val="Tahoma"/>
      <family val="2"/>
    </font>
    <font>
      <sz val="9"/>
      <color rgb="FF000000"/>
      <name val="Tahoma"/>
      <family val="2"/>
    </font>
    <font>
      <sz val="8"/>
      <color rgb="FF000000"/>
      <name val="Tahoma"/>
      <family val="2"/>
    </font>
    <font>
      <sz val="18"/>
      <color theme="1"/>
      <name val="Tahoma"/>
      <family val="2"/>
    </font>
    <font>
      <b/>
      <sz val="12"/>
      <color theme="1"/>
      <name val="Calibri"/>
      <family val="2"/>
      <scheme val="minor"/>
    </font>
    <font>
      <b/>
      <sz val="12"/>
      <color rgb="FF000000"/>
      <name val="Calibri"/>
      <family val="2"/>
    </font>
    <font>
      <sz val="12"/>
      <color theme="1"/>
      <name val="Calibri"/>
      <family val="2"/>
      <scheme val="minor"/>
    </font>
    <font>
      <b/>
      <sz val="12"/>
      <name val="Tahoma"/>
      <family val="2"/>
    </font>
    <font>
      <u/>
      <sz val="11"/>
      <color theme="10"/>
      <name val="Calibri"/>
      <family val="2"/>
    </font>
    <font>
      <sz val="12"/>
      <name val="Tahoma"/>
      <family val="2"/>
    </font>
    <font>
      <b/>
      <sz val="12"/>
      <name val="Calibri"/>
      <family val="2"/>
      <scheme val="minor"/>
    </font>
    <font>
      <sz val="8"/>
      <name val="Calibri"/>
      <family val="2"/>
      <scheme val="minor"/>
    </font>
    <font>
      <b/>
      <sz val="8"/>
      <name val="Tahoma"/>
      <family val="2"/>
    </font>
    <font>
      <b/>
      <sz val="8"/>
      <color theme="1"/>
      <name val="Tahoma"/>
      <family val="2"/>
    </font>
    <font>
      <sz val="9"/>
      <color indexed="81"/>
      <name val="Tahoma"/>
      <family val="2"/>
    </font>
    <font>
      <b/>
      <sz val="9"/>
      <color indexed="81"/>
      <name val="Tahoma"/>
      <family val="2"/>
    </font>
    <font>
      <u/>
      <sz val="11"/>
      <color theme="10"/>
      <name val="Calibri"/>
      <family val="2"/>
      <scheme val="minor"/>
    </font>
    <font>
      <b/>
      <sz val="10"/>
      <color theme="1"/>
      <name val="Century Gothic"/>
      <family val="2"/>
    </font>
    <font>
      <sz val="10"/>
      <color rgb="FF000000"/>
      <name val="Century Gothic"/>
      <family val="2"/>
    </font>
    <font>
      <sz val="10"/>
      <name val="Century Gothic"/>
      <family val="2"/>
    </font>
    <font>
      <b/>
      <sz val="10"/>
      <color rgb="FF000000"/>
      <name val="Century Gothic"/>
      <family val="2"/>
    </font>
    <font>
      <sz val="8"/>
      <color rgb="FF000000"/>
      <name val="Century Gothic"/>
      <family val="2"/>
    </font>
    <font>
      <sz val="7"/>
      <color rgb="FF000000"/>
      <name val="Century Gothic"/>
      <family val="2"/>
    </font>
    <font>
      <sz val="9"/>
      <color rgb="FF000000"/>
      <name val="Century Gothic"/>
      <family val="2"/>
    </font>
    <font>
      <sz val="11"/>
      <name val="Calibri"/>
      <family val="2"/>
      <scheme val="minor"/>
    </font>
    <font>
      <sz val="11"/>
      <color theme="4"/>
      <name val="Tahoma"/>
      <family val="2"/>
    </font>
    <font>
      <sz val="10"/>
      <color theme="4"/>
      <name val="Tahoma"/>
      <family val="2"/>
    </font>
    <font>
      <b/>
      <sz val="12"/>
      <color rgb="FF000000"/>
      <name val="Tahoma"/>
      <family val="2"/>
    </font>
    <font>
      <sz val="10"/>
      <color rgb="FF000000"/>
      <name val="Tahoma"/>
      <family val="2"/>
    </font>
    <font>
      <sz val="10"/>
      <color rgb="FFFF0000"/>
      <name val="Century Gothic"/>
      <family val="2"/>
    </font>
    <font>
      <b/>
      <sz val="9"/>
      <color theme="1"/>
      <name val="Tahoma"/>
      <family val="2"/>
    </font>
    <font>
      <b/>
      <sz val="10"/>
      <name val="Tahoma"/>
      <family val="2"/>
    </font>
    <font>
      <b/>
      <sz val="18"/>
      <color theme="1"/>
      <name val="Tahoma"/>
      <family val="2"/>
    </font>
    <font>
      <sz val="12"/>
      <color theme="1"/>
      <name val="Tahoma"/>
      <family val="2"/>
    </font>
    <font>
      <sz val="12"/>
      <color theme="7" tint="-0.499984740745262"/>
      <name val="Tahoma"/>
      <family val="2"/>
    </font>
    <font>
      <u/>
      <sz val="12"/>
      <color theme="7" tint="-0.499984740745262"/>
      <name val="Tahoma"/>
      <family val="2"/>
    </font>
    <font>
      <u/>
      <sz val="11"/>
      <color theme="10"/>
      <name val="Tahoma"/>
      <family val="2"/>
    </font>
    <font>
      <sz val="10"/>
      <color rgb="FFCC99FF"/>
      <name val="Tahoma"/>
      <family val="2"/>
    </font>
    <font>
      <sz val="11"/>
      <color rgb="FF000000"/>
      <name val="Tahoma"/>
      <family val="2"/>
    </font>
    <font>
      <sz val="11"/>
      <color rgb="FF000000"/>
      <name val="Calibri"/>
      <family val="2"/>
      <scheme val="minor"/>
    </font>
    <font>
      <b/>
      <sz val="11"/>
      <color rgb="FF000000"/>
      <name val="Calibri"/>
      <family val="2"/>
      <scheme val="minor"/>
    </font>
    <font>
      <sz val="10"/>
      <name val="Tahoma"/>
      <family val="2"/>
    </font>
    <font>
      <sz val="10"/>
      <color rgb="FF000000"/>
      <name val="Tahoma"/>
      <family val="2"/>
    </font>
    <font>
      <sz val="10"/>
      <color rgb="FF000000"/>
      <name val="Century Gothic"/>
      <family val="2"/>
    </font>
    <font>
      <sz val="11"/>
      <color theme="1"/>
      <name val="Tahoma"/>
      <family val="2"/>
    </font>
    <font>
      <sz val="10"/>
      <color theme="1"/>
      <name val="Tahoma"/>
      <family val="2"/>
    </font>
    <font>
      <sz val="11"/>
      <color theme="4"/>
      <name val="Tahoma"/>
      <family val="2"/>
    </font>
    <font>
      <b/>
      <sz val="10"/>
      <color theme="1"/>
      <name val="Tahoma"/>
      <family val="2"/>
    </font>
    <font>
      <b/>
      <sz val="12"/>
      <name val="Tahoma"/>
      <family val="2"/>
    </font>
    <font>
      <sz val="10"/>
      <color rgb="FFC65911"/>
      <name val="Tahoma"/>
      <family val="2"/>
    </font>
    <font>
      <b/>
      <sz val="9"/>
      <name val="Tahoma"/>
      <family val="2"/>
    </font>
    <font>
      <sz val="11"/>
      <name val="Tahoma"/>
      <family val="2"/>
    </font>
    <font>
      <sz val="9"/>
      <name val="Tahoma"/>
      <family val="2"/>
    </font>
  </fonts>
  <fills count="16">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CAC0DA"/>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D9D2E4"/>
        <bgColor indexed="64"/>
      </patternFill>
    </fill>
    <fill>
      <patternFill patternType="solid">
        <fgColor rgb="FFAFEAFF"/>
        <bgColor indexed="64"/>
      </patternFill>
    </fill>
    <fill>
      <patternFill patternType="solid">
        <fgColor theme="9" tint="0.59999389629810485"/>
        <bgColor indexed="64"/>
      </patternFill>
    </fill>
    <fill>
      <patternFill patternType="solid">
        <fgColor theme="4" tint="0.79998168889431442"/>
        <bgColor indexed="64"/>
      </patternFill>
    </fill>
  </fills>
  <borders count="128">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indexed="64"/>
      </right>
      <top style="thin">
        <color rgb="FF000000"/>
      </top>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diagonal/>
    </border>
    <border>
      <left style="thin">
        <color rgb="FF000000"/>
      </left>
      <right style="thin">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diagonal/>
    </border>
    <border>
      <left style="medium">
        <color rgb="FF000000"/>
      </left>
      <right style="thin">
        <color indexed="64"/>
      </right>
      <top/>
      <bottom style="thin">
        <color indexed="64"/>
      </bottom>
      <diagonal/>
    </border>
    <border>
      <left style="thin">
        <color indexed="64"/>
      </left>
      <right style="medium">
        <color rgb="FF000000"/>
      </right>
      <top/>
      <bottom/>
      <diagonal/>
    </border>
    <border>
      <left style="thin">
        <color indexed="64"/>
      </left>
      <right style="medium">
        <color rgb="FF000000"/>
      </right>
      <top style="thin">
        <color indexed="64"/>
      </top>
      <bottom/>
      <diagonal/>
    </border>
    <border>
      <left style="medium">
        <color rgb="FF000000"/>
      </left>
      <right style="thin">
        <color rgb="FF000000"/>
      </right>
      <top style="thin">
        <color rgb="FF000000"/>
      </top>
      <bottom style="thin">
        <color rgb="FF000000"/>
      </bottom>
      <diagonal/>
    </border>
    <border>
      <left style="medium">
        <color rgb="FF000000"/>
      </left>
      <right style="thin">
        <color indexed="64"/>
      </right>
      <top/>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thin">
        <color indexed="64"/>
      </right>
      <top style="medium">
        <color indexed="64"/>
      </top>
      <bottom/>
      <diagonal/>
    </border>
    <border>
      <left style="medium">
        <color rgb="FF000000"/>
      </left>
      <right/>
      <top/>
      <bottom style="medium">
        <color rgb="FF000000"/>
      </bottom>
      <diagonal/>
    </border>
    <border>
      <left/>
      <right/>
      <top/>
      <bottom style="medium">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indexed="64"/>
      </right>
      <top/>
      <bottom style="medium">
        <color indexed="64"/>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medium">
        <color indexed="64"/>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indexed="64"/>
      </left>
      <right style="medium">
        <color indexed="64"/>
      </right>
      <top/>
      <bottom style="thin">
        <color rgb="FF000000"/>
      </bottom>
      <diagonal/>
    </border>
    <border>
      <left style="medium">
        <color indexed="64"/>
      </left>
      <right/>
      <top/>
      <bottom style="medium">
        <color rgb="FF000000"/>
      </bottom>
      <diagonal/>
    </border>
    <border>
      <left style="thin">
        <color indexed="64"/>
      </left>
      <right/>
      <top style="medium">
        <color rgb="FF000000"/>
      </top>
      <bottom/>
      <diagonal/>
    </border>
    <border>
      <left/>
      <right style="medium">
        <color indexed="64"/>
      </right>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style="medium">
        <color indexed="64"/>
      </right>
      <top style="thin">
        <color indexed="64"/>
      </top>
      <bottom/>
      <diagonal/>
    </border>
    <border>
      <left style="thin">
        <color indexed="64"/>
      </left>
      <right/>
      <top style="thin">
        <color rgb="FF000000"/>
      </top>
      <bottom/>
      <diagonal/>
    </border>
    <border>
      <left style="medium">
        <color rgb="FF000000"/>
      </left>
      <right style="thin">
        <color indexed="64"/>
      </right>
      <top style="thin">
        <color indexed="64"/>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indexed="64"/>
      </top>
      <bottom style="medium">
        <color rgb="FF000000"/>
      </bottom>
      <diagonal/>
    </border>
    <border>
      <left style="thin">
        <color indexed="64"/>
      </left>
      <right/>
      <top style="medium">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medium">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s>
  <cellStyleXfs count="23">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0" fontId="10" fillId="0" borderId="0"/>
    <xf numFmtId="0" fontId="1" fillId="0" borderId="0"/>
    <xf numFmtId="0" fontId="27"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35"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1077">
    <xf numFmtId="0" fontId="0" fillId="0" borderId="0" xfId="0"/>
    <xf numFmtId="0" fontId="2" fillId="0" borderId="1" xfId="0" applyFont="1" applyBorder="1" applyAlignment="1" applyProtection="1">
      <alignment horizontal="center" vertical="center"/>
      <protection locked="0"/>
    </xf>
    <xf numFmtId="0" fontId="4" fillId="0" borderId="0" xfId="0" applyFont="1" applyProtection="1">
      <protection locked="0"/>
    </xf>
    <xf numFmtId="0" fontId="4" fillId="0" borderId="0" xfId="0" applyFont="1" applyAlignment="1" applyProtection="1">
      <alignment horizontal="center"/>
      <protection locked="0"/>
    </xf>
    <xf numFmtId="9" fontId="6" fillId="2" borderId="7" xfId="2" applyFont="1" applyFill="1" applyBorder="1" applyAlignment="1" applyProtection="1">
      <alignment horizontal="center" vertical="center" wrapText="1"/>
      <protection locked="0"/>
    </xf>
    <xf numFmtId="9" fontId="6" fillId="4" borderId="7" xfId="2" applyFont="1" applyFill="1" applyBorder="1" applyAlignment="1" applyProtection="1">
      <alignment horizontal="center" vertical="center" wrapText="1"/>
      <protection locked="0"/>
    </xf>
    <xf numFmtId="9" fontId="8" fillId="0" borderId="7" xfId="3" applyNumberFormat="1" applyFont="1" applyBorder="1" applyAlignment="1" applyProtection="1">
      <alignment horizontal="center" vertical="center" wrapText="1"/>
      <protection locked="0"/>
    </xf>
    <xf numFmtId="9" fontId="8" fillId="0" borderId="7" xfId="2" applyFont="1" applyFill="1" applyBorder="1" applyAlignment="1" applyProtection="1">
      <alignment horizontal="center" vertical="center"/>
    </xf>
    <xf numFmtId="165" fontId="8" fillId="0" borderId="7" xfId="2" applyNumberFormat="1" applyFont="1" applyFill="1" applyBorder="1" applyAlignment="1" applyProtection="1">
      <alignment horizontal="center" vertical="center"/>
    </xf>
    <xf numFmtId="9" fontId="4" fillId="3" borderId="7" xfId="2" applyFont="1" applyFill="1" applyBorder="1" applyAlignment="1" applyProtection="1">
      <alignment vertical="center"/>
    </xf>
    <xf numFmtId="9" fontId="8" fillId="0" borderId="11" xfId="2" applyFont="1" applyFill="1" applyBorder="1" applyAlignment="1" applyProtection="1">
      <alignment horizontal="center" vertical="center"/>
      <protection locked="0"/>
    </xf>
    <xf numFmtId="0" fontId="8" fillId="0" borderId="7" xfId="3" applyFont="1" applyBorder="1" applyAlignment="1" applyProtection="1">
      <alignment horizontal="center" vertical="center" wrapText="1"/>
      <protection locked="0"/>
    </xf>
    <xf numFmtId="0" fontId="8" fillId="0" borderId="7" xfId="3" applyFont="1" applyBorder="1" applyAlignment="1" applyProtection="1">
      <alignment vertical="center" wrapText="1"/>
      <protection locked="0"/>
    </xf>
    <xf numFmtId="9" fontId="8" fillId="0" borderId="11" xfId="2" applyFont="1" applyFill="1" applyBorder="1" applyAlignment="1" applyProtection="1">
      <alignment horizontal="center" vertical="center"/>
    </xf>
    <xf numFmtId="0" fontId="9" fillId="0" borderId="0" xfId="0" applyFont="1" applyAlignment="1">
      <alignment vertical="center" wrapText="1"/>
    </xf>
    <xf numFmtId="164" fontId="8" fillId="0" borderId="7" xfId="1" applyFont="1" applyFill="1" applyBorder="1" applyAlignment="1" applyProtection="1">
      <alignment horizontal="center" vertical="center" wrapText="1"/>
      <protection locked="0"/>
    </xf>
    <xf numFmtId="166" fontId="8" fillId="0" borderId="7" xfId="3" applyNumberFormat="1" applyFont="1" applyBorder="1" applyAlignment="1" applyProtection="1">
      <alignment horizontal="center" vertical="center" wrapText="1"/>
      <protection locked="0"/>
    </xf>
    <xf numFmtId="0" fontId="8" fillId="0" borderId="7" xfId="2" applyNumberFormat="1" applyFont="1" applyFill="1" applyBorder="1" applyAlignment="1" applyProtection="1">
      <alignment horizontal="center" vertical="center"/>
    </xf>
    <xf numFmtId="9" fontId="8" fillId="0" borderId="7" xfId="4" applyNumberFormat="1" applyFont="1" applyBorder="1" applyAlignment="1" applyProtection="1">
      <alignment horizontal="center" vertical="center" wrapText="1"/>
      <protection locked="0"/>
    </xf>
    <xf numFmtId="0" fontId="8" fillId="0" borderId="7" xfId="4" applyFont="1" applyBorder="1" applyAlignment="1" applyProtection="1">
      <alignment vertical="center" wrapText="1"/>
      <protection locked="0"/>
    </xf>
    <xf numFmtId="1" fontId="8" fillId="0" borderId="7" xfId="1" applyNumberFormat="1" applyFont="1" applyFill="1" applyBorder="1" applyAlignment="1" applyProtection="1">
      <alignment horizontal="center" vertical="center" wrapText="1"/>
      <protection locked="0"/>
    </xf>
    <xf numFmtId="1" fontId="8" fillId="0" borderId="7" xfId="3" applyNumberFormat="1" applyFont="1" applyBorder="1" applyAlignment="1" applyProtection="1">
      <alignment horizontal="center" vertical="center" wrapText="1"/>
      <protection locked="0"/>
    </xf>
    <xf numFmtId="0" fontId="8" fillId="0" borderId="7" xfId="4" applyFont="1" applyBorder="1" applyAlignment="1" applyProtection="1">
      <alignment horizontal="left" vertical="center" wrapText="1"/>
      <protection locked="0"/>
    </xf>
    <xf numFmtId="9" fontId="4" fillId="3" borderId="7" xfId="2" applyFont="1" applyFill="1" applyBorder="1" applyProtection="1">
      <protection locked="0"/>
    </xf>
    <xf numFmtId="9" fontId="12" fillId="5" borderId="7" xfId="2" applyFont="1" applyFill="1" applyBorder="1" applyAlignment="1" applyProtection="1">
      <alignment horizontal="center" vertical="center"/>
      <protection locked="0"/>
    </xf>
    <xf numFmtId="9" fontId="9" fillId="7" borderId="7" xfId="2" applyFont="1" applyFill="1" applyBorder="1" applyAlignment="1" applyProtection="1">
      <alignment horizontal="center" vertical="center"/>
    </xf>
    <xf numFmtId="0" fontId="9" fillId="0" borderId="7" xfId="0" applyFont="1" applyBorder="1" applyProtection="1">
      <protection locked="0"/>
    </xf>
    <xf numFmtId="0" fontId="9" fillId="0" borderId="7" xfId="0" applyFont="1" applyBorder="1" applyAlignment="1" applyProtection="1">
      <alignment horizontal="justify" vertical="top"/>
      <protection locked="0"/>
    </xf>
    <xf numFmtId="0" fontId="9" fillId="0" borderId="0" xfId="0" applyFont="1" applyProtection="1">
      <protection locked="0"/>
    </xf>
    <xf numFmtId="0" fontId="14" fillId="0" borderId="7" xfId="0" applyFont="1" applyBorder="1" applyAlignment="1" applyProtection="1">
      <alignment horizontal="justify" vertical="top"/>
      <protection locked="0"/>
    </xf>
    <xf numFmtId="0" fontId="6" fillId="0" borderId="7" xfId="0" applyFont="1" applyBorder="1" applyAlignment="1" applyProtection="1">
      <alignment horizontal="center" vertical="center" wrapText="1"/>
      <protection locked="0"/>
    </xf>
    <xf numFmtId="0" fontId="9" fillId="0" borderId="7" xfId="0" applyFont="1" applyBorder="1" applyAlignment="1" applyProtection="1">
      <alignment horizontal="justify" vertical="center" wrapText="1"/>
      <protection locked="0"/>
    </xf>
    <xf numFmtId="0" fontId="9" fillId="0" borderId="7" xfId="0" applyFont="1" applyBorder="1" applyAlignment="1" applyProtection="1">
      <alignment horizontal="justify" vertical="center"/>
      <protection locked="0"/>
    </xf>
    <xf numFmtId="0" fontId="9" fillId="0" borderId="0" xfId="0" applyFont="1" applyAlignment="1" applyProtection="1">
      <alignment vertical="center"/>
      <protection locked="0"/>
    </xf>
    <xf numFmtId="9" fontId="9" fillId="0" borderId="0" xfId="2" applyFont="1" applyProtection="1">
      <protection locked="0"/>
    </xf>
    <xf numFmtId="9" fontId="4" fillId="7" borderId="7" xfId="2" applyFont="1" applyFill="1" applyBorder="1" applyAlignment="1" applyProtection="1">
      <alignment vertical="center"/>
    </xf>
    <xf numFmtId="9" fontId="8" fillId="8" borderId="7" xfId="3" applyNumberFormat="1" applyFont="1" applyFill="1" applyBorder="1" applyAlignment="1" applyProtection="1">
      <alignment horizontal="center" vertical="center" wrapText="1"/>
      <protection locked="0"/>
    </xf>
    <xf numFmtId="0" fontId="8" fillId="8" borderId="7" xfId="3" applyFont="1" applyFill="1" applyBorder="1" applyAlignment="1" applyProtection="1">
      <alignment horizontal="center" vertical="center" wrapText="1"/>
      <protection locked="0"/>
    </xf>
    <xf numFmtId="9" fontId="8" fillId="8" borderId="7" xfId="4" applyNumberFormat="1" applyFont="1" applyFill="1" applyBorder="1" applyAlignment="1" applyProtection="1">
      <alignment horizontal="center" vertical="center" wrapText="1"/>
      <protection locked="0"/>
    </xf>
    <xf numFmtId="9" fontId="8" fillId="9" borderId="7" xfId="2" applyFont="1" applyFill="1" applyBorder="1" applyAlignment="1" applyProtection="1">
      <alignment horizontal="center" vertical="center"/>
    </xf>
    <xf numFmtId="165" fontId="8" fillId="9" borderId="7" xfId="2" applyNumberFormat="1" applyFont="1" applyFill="1" applyBorder="1" applyAlignment="1" applyProtection="1">
      <alignment horizontal="center" vertical="center"/>
    </xf>
    <xf numFmtId="9" fontId="8" fillId="9" borderId="7" xfId="2" applyFont="1" applyFill="1" applyBorder="1" applyAlignment="1" applyProtection="1">
      <alignment horizontal="center" vertical="center"/>
      <protection locked="0"/>
    </xf>
    <xf numFmtId="0" fontId="0" fillId="0" borderId="0" xfId="0" applyAlignment="1">
      <alignment wrapText="1"/>
    </xf>
    <xf numFmtId="0" fontId="17" fillId="0" borderId="0" xfId="0" applyFont="1" applyAlignment="1">
      <alignment wrapText="1"/>
    </xf>
    <xf numFmtId="0" fontId="20" fillId="0" borderId="7" xfId="0" applyFont="1" applyBorder="1" applyAlignment="1">
      <alignment horizontal="center" vertical="center"/>
    </xf>
    <xf numFmtId="0" fontId="20" fillId="0" borderId="7" xfId="0" applyFont="1" applyBorder="1" applyAlignment="1">
      <alignment horizontal="justify" vertical="center"/>
    </xf>
    <xf numFmtId="0" fontId="20" fillId="0" borderId="7" xfId="0" applyFont="1" applyBorder="1" applyAlignment="1">
      <alignment horizontal="center" vertical="center" wrapText="1"/>
    </xf>
    <xf numFmtId="0" fontId="21" fillId="0" borderId="7" xfId="0" applyFont="1" applyBorder="1" applyAlignment="1">
      <alignment horizontal="center" vertical="center" wrapText="1"/>
    </xf>
    <xf numFmtId="9" fontId="8" fillId="0" borderId="7" xfId="2" applyFont="1" applyFill="1" applyBorder="1" applyAlignment="1" applyProtection="1">
      <alignment horizontal="center" vertical="center" wrapText="1"/>
      <protection locked="0"/>
    </xf>
    <xf numFmtId="9" fontId="9" fillId="0" borderId="0" xfId="2" applyFont="1" applyAlignment="1" applyProtection="1">
      <alignment horizontal="center" vertical="center"/>
      <protection locked="0"/>
    </xf>
    <xf numFmtId="9" fontId="8" fillId="0" borderId="7" xfId="2" applyFont="1" applyFill="1" applyBorder="1" applyAlignment="1" applyProtection="1">
      <alignment horizontal="center" vertical="center" wrapText="1"/>
    </xf>
    <xf numFmtId="9" fontId="15" fillId="0" borderId="13" xfId="2" applyFont="1" applyFill="1" applyBorder="1" applyAlignment="1" applyProtection="1">
      <alignment horizontal="center" vertical="center"/>
      <protection locked="0"/>
    </xf>
    <xf numFmtId="0" fontId="9" fillId="0" borderId="0" xfId="0" applyFont="1" applyAlignment="1" applyProtection="1">
      <alignment wrapText="1"/>
      <protection locked="0"/>
    </xf>
    <xf numFmtId="9" fontId="9" fillId="0" borderId="7" xfId="2" applyFont="1" applyFill="1" applyBorder="1" applyAlignment="1" applyProtection="1">
      <alignment horizontal="center" vertical="center"/>
    </xf>
    <xf numFmtId="0" fontId="9" fillId="0" borderId="7" xfId="0" applyFont="1" applyBorder="1" applyAlignment="1">
      <alignment vertical="center" wrapText="1"/>
    </xf>
    <xf numFmtId="167" fontId="8" fillId="0" borderId="7" xfId="1" applyNumberFormat="1" applyFont="1" applyFill="1" applyBorder="1" applyAlignment="1" applyProtection="1">
      <alignment horizontal="center" vertical="center" wrapText="1"/>
    </xf>
    <xf numFmtId="167" fontId="8" fillId="0" borderId="7" xfId="1" applyNumberFormat="1" applyFont="1" applyFill="1" applyBorder="1" applyAlignment="1" applyProtection="1">
      <alignment horizontal="center" vertical="center"/>
      <protection locked="0"/>
    </xf>
    <xf numFmtId="1" fontId="8" fillId="0" borderId="7" xfId="2" applyNumberFormat="1" applyFont="1" applyBorder="1" applyAlignment="1">
      <alignment horizontal="center" vertical="center" wrapText="1"/>
    </xf>
    <xf numFmtId="9" fontId="26" fillId="11" borderId="24" xfId="0" applyNumberFormat="1" applyFont="1" applyFill="1" applyBorder="1"/>
    <xf numFmtId="9" fontId="23" fillId="10" borderId="30" xfId="2" applyFont="1" applyFill="1" applyBorder="1" applyAlignment="1">
      <alignment horizontal="center" vertical="center"/>
    </xf>
    <xf numFmtId="9" fontId="8" fillId="0" borderId="7" xfId="0" applyNumberFormat="1" applyFont="1" applyBorder="1" applyAlignment="1">
      <alignment horizontal="center" vertical="center" wrapText="1"/>
    </xf>
    <xf numFmtId="0" fontId="0" fillId="12" borderId="0" xfId="0" applyFill="1"/>
    <xf numFmtId="0" fontId="25" fillId="12" borderId="19" xfId="0" applyFont="1" applyFill="1" applyBorder="1" applyAlignment="1">
      <alignment horizontal="center"/>
    </xf>
    <xf numFmtId="0" fontId="25" fillId="12" borderId="0" xfId="0" applyFont="1" applyFill="1"/>
    <xf numFmtId="0" fontId="25" fillId="12" borderId="7" xfId="0" applyFont="1" applyFill="1" applyBorder="1"/>
    <xf numFmtId="0" fontId="25" fillId="12" borderId="7" xfId="0" applyFont="1" applyFill="1" applyBorder="1" applyAlignment="1">
      <alignment horizontal="center"/>
    </xf>
    <xf numFmtId="9" fontId="25" fillId="12" borderId="0" xfId="0" applyNumberFormat="1" applyFont="1" applyFill="1"/>
    <xf numFmtId="9" fontId="8" fillId="0" borderId="7" xfId="2" applyFont="1" applyBorder="1" applyAlignment="1">
      <alignment horizontal="center" vertical="center"/>
    </xf>
    <xf numFmtId="9" fontId="15" fillId="2" borderId="13" xfId="2" applyFont="1" applyFill="1" applyBorder="1" applyAlignment="1" applyProtection="1">
      <alignment horizontal="center" vertical="center"/>
      <protection locked="0"/>
    </xf>
    <xf numFmtId="9" fontId="8" fillId="2" borderId="7" xfId="0" applyNumberFormat="1" applyFont="1" applyFill="1" applyBorder="1" applyAlignment="1">
      <alignment horizontal="center" vertical="center" wrapText="1"/>
    </xf>
    <xf numFmtId="167" fontId="15" fillId="2" borderId="13" xfId="1" applyNumberFormat="1" applyFont="1" applyFill="1" applyBorder="1" applyAlignment="1" applyProtection="1">
      <alignment horizontal="center" vertical="center"/>
      <protection locked="0"/>
    </xf>
    <xf numFmtId="0" fontId="0" fillId="2" borderId="7" xfId="0" applyFill="1" applyBorder="1"/>
    <xf numFmtId="9" fontId="9" fillId="0" borderId="7" xfId="2" applyFont="1" applyFill="1" applyBorder="1" applyAlignment="1" applyProtection="1">
      <alignment horizontal="center" vertical="center" wrapText="1"/>
    </xf>
    <xf numFmtId="9" fontId="28" fillId="0" borderId="7" xfId="0" applyNumberFormat="1" applyFont="1" applyBorder="1"/>
    <xf numFmtId="0" fontId="25" fillId="12" borderId="3" xfId="0" applyFont="1" applyFill="1" applyBorder="1"/>
    <xf numFmtId="0" fontId="8" fillId="0" borderId="7" xfId="0" applyFont="1" applyBorder="1" applyAlignment="1">
      <alignment horizontal="center" vertical="center" wrapText="1"/>
    </xf>
    <xf numFmtId="167" fontId="15" fillId="2" borderId="11" xfId="1" applyNumberFormat="1" applyFont="1" applyFill="1" applyBorder="1" applyAlignment="1" applyProtection="1">
      <alignment horizontal="center" vertical="center"/>
      <protection locked="0"/>
    </xf>
    <xf numFmtId="0" fontId="6" fillId="2" borderId="35" xfId="3" applyFont="1" applyFill="1" applyBorder="1" applyAlignment="1" applyProtection="1">
      <alignment horizontal="center" vertical="center" wrapText="1"/>
      <protection locked="0"/>
    </xf>
    <xf numFmtId="9" fontId="6" fillId="2" borderId="4" xfId="2" applyFont="1" applyFill="1" applyBorder="1" applyAlignment="1" applyProtection="1">
      <alignment horizontal="center" vertical="center" wrapText="1"/>
      <protection locked="0"/>
    </xf>
    <xf numFmtId="9" fontId="8" fillId="0" borderId="4" xfId="2" applyFont="1" applyFill="1" applyBorder="1" applyAlignment="1" applyProtection="1">
      <alignment horizontal="center" vertical="center" wrapText="1"/>
      <protection locked="0"/>
    </xf>
    <xf numFmtId="9" fontId="8" fillId="0" borderId="24" xfId="2" applyFont="1" applyFill="1" applyBorder="1" applyAlignment="1" applyProtection="1">
      <alignment horizontal="center" vertical="center"/>
      <protection locked="0"/>
    </xf>
    <xf numFmtId="167" fontId="9" fillId="0" borderId="40" xfId="1" applyNumberFormat="1" applyFont="1" applyBorder="1" applyAlignment="1" applyProtection="1">
      <alignment wrapText="1"/>
      <protection locked="0"/>
    </xf>
    <xf numFmtId="167" fontId="9" fillId="0" borderId="38" xfId="1" applyNumberFormat="1" applyFont="1" applyBorder="1" applyAlignment="1" applyProtection="1">
      <alignment wrapText="1"/>
      <protection locked="0"/>
    </xf>
    <xf numFmtId="167" fontId="15" fillId="0" borderId="42" xfId="1" applyNumberFormat="1" applyFont="1" applyFill="1" applyBorder="1" applyAlignment="1" applyProtection="1">
      <alignment horizontal="center" vertical="center"/>
      <protection locked="0"/>
    </xf>
    <xf numFmtId="9" fontId="15" fillId="2" borderId="31" xfId="2" applyFont="1" applyFill="1" applyBorder="1" applyAlignment="1" applyProtection="1">
      <alignment horizontal="center" vertical="center"/>
      <protection locked="0"/>
    </xf>
    <xf numFmtId="167" fontId="9" fillId="0" borderId="21" xfId="1" applyNumberFormat="1" applyFont="1" applyBorder="1" applyAlignment="1" applyProtection="1">
      <alignment horizontal="center" vertical="center"/>
      <protection locked="0"/>
    </xf>
    <xf numFmtId="167" fontId="9" fillId="0" borderId="22" xfId="1" applyNumberFormat="1" applyFont="1" applyBorder="1" applyProtection="1">
      <protection locked="0"/>
    </xf>
    <xf numFmtId="167" fontId="8" fillId="0" borderId="4" xfId="1" applyNumberFormat="1"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9" fillId="0" borderId="13" xfId="0" applyFont="1" applyBorder="1" applyAlignment="1" applyProtection="1">
      <alignment vertical="center"/>
      <protection locked="0"/>
    </xf>
    <xf numFmtId="0" fontId="9" fillId="0" borderId="13" xfId="0" applyFont="1" applyBorder="1" applyProtection="1">
      <protection locked="0"/>
    </xf>
    <xf numFmtId="9" fontId="6" fillId="4" borderId="4" xfId="2" applyFont="1" applyFill="1" applyBorder="1" applyAlignment="1" applyProtection="1">
      <alignment horizontal="center" vertical="center" wrapText="1"/>
      <protection locked="0"/>
    </xf>
    <xf numFmtId="9" fontId="6" fillId="4" borderId="24" xfId="2" applyFont="1" applyFill="1" applyBorder="1" applyAlignment="1" applyProtection="1">
      <alignment horizontal="center" vertical="center" wrapText="1"/>
      <protection locked="0"/>
    </xf>
    <xf numFmtId="9" fontId="9" fillId="7" borderId="4" xfId="2" applyFont="1" applyFill="1" applyBorder="1" applyAlignment="1" applyProtection="1">
      <alignment horizontal="center" vertical="center"/>
    </xf>
    <xf numFmtId="9" fontId="9" fillId="7" borderId="24" xfId="2" applyFont="1" applyFill="1" applyBorder="1" applyAlignment="1" applyProtection="1">
      <alignment horizontal="center" vertical="center"/>
    </xf>
    <xf numFmtId="0" fontId="9" fillId="0" borderId="10" xfId="0" applyFont="1" applyBorder="1" applyAlignment="1" applyProtection="1">
      <alignment wrapText="1"/>
      <protection locked="0"/>
    </xf>
    <xf numFmtId="0" fontId="6" fillId="0" borderId="4"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9" fillId="0" borderId="4" xfId="0" applyFont="1" applyBorder="1" applyAlignment="1" applyProtection="1">
      <alignment vertical="center"/>
      <protection locked="0"/>
    </xf>
    <xf numFmtId="0" fontId="9" fillId="0" borderId="24" xfId="0" applyFont="1" applyBorder="1" applyAlignment="1" applyProtection="1">
      <alignment horizontal="justify" vertical="center"/>
      <protection locked="0"/>
    </xf>
    <xf numFmtId="0" fontId="9" fillId="0" borderId="8" xfId="0" applyFont="1" applyBorder="1" applyProtection="1">
      <protection locked="0"/>
    </xf>
    <xf numFmtId="0" fontId="14" fillId="0" borderId="40" xfId="0" applyFont="1" applyBorder="1" applyAlignment="1" applyProtection="1">
      <alignment horizontal="justify" vertical="top"/>
      <protection locked="0"/>
    </xf>
    <xf numFmtId="0" fontId="9" fillId="0" borderId="40" xfId="0" applyFont="1" applyBorder="1" applyAlignment="1" applyProtection="1">
      <alignment horizontal="justify" vertical="top"/>
      <protection locked="0"/>
    </xf>
    <xf numFmtId="0" fontId="9" fillId="0" borderId="41" xfId="0" applyFont="1" applyBorder="1" applyProtection="1">
      <protection locked="0"/>
    </xf>
    <xf numFmtId="167" fontId="9" fillId="0" borderId="20" xfId="1" applyNumberFormat="1" applyFont="1" applyBorder="1" applyAlignment="1" applyProtection="1">
      <alignment horizontal="center" vertical="center"/>
      <protection locked="0"/>
    </xf>
    <xf numFmtId="9" fontId="15" fillId="0" borderId="42" xfId="2" applyFont="1" applyFill="1" applyBorder="1" applyAlignment="1" applyProtection="1">
      <alignment horizontal="center" vertical="center"/>
      <protection locked="0"/>
    </xf>
    <xf numFmtId="9" fontId="15" fillId="0" borderId="31" xfId="2" applyFont="1" applyFill="1" applyBorder="1" applyAlignment="1" applyProtection="1">
      <alignment horizontal="center" vertical="center"/>
      <protection locked="0"/>
    </xf>
    <xf numFmtId="0" fontId="9" fillId="0" borderId="20" xfId="0" applyFont="1" applyBorder="1" applyProtection="1">
      <protection locked="0"/>
    </xf>
    <xf numFmtId="0" fontId="9" fillId="0" borderId="21" xfId="0" applyFont="1" applyBorder="1" applyProtection="1">
      <protection locked="0"/>
    </xf>
    <xf numFmtId="0" fontId="9" fillId="0" borderId="22" xfId="0" applyFont="1" applyBorder="1" applyProtection="1">
      <protection locked="0"/>
    </xf>
    <xf numFmtId="167" fontId="8" fillId="0" borderId="24" xfId="1" applyNumberFormat="1" applyFont="1" applyFill="1" applyBorder="1" applyAlignment="1" applyProtection="1">
      <alignment horizontal="center" vertical="center"/>
      <protection locked="0"/>
    </xf>
    <xf numFmtId="9" fontId="6" fillId="2" borderId="35" xfId="2" applyFont="1" applyFill="1" applyBorder="1" applyAlignment="1" applyProtection="1">
      <alignment horizontal="center" vertical="center" wrapText="1"/>
      <protection locked="0"/>
    </xf>
    <xf numFmtId="167" fontId="0" fillId="0" borderId="42" xfId="0" applyNumberFormat="1" applyBorder="1"/>
    <xf numFmtId="0" fontId="0" fillId="0" borderId="20" xfId="0" applyBorder="1"/>
    <xf numFmtId="0" fontId="0" fillId="0" borderId="22" xfId="0" applyBorder="1"/>
    <xf numFmtId="0" fontId="0" fillId="0" borderId="21" xfId="0" applyBorder="1"/>
    <xf numFmtId="167" fontId="15" fillId="2" borderId="31" xfId="1" applyNumberFormat="1" applyFont="1" applyFill="1" applyBorder="1" applyAlignment="1" applyProtection="1">
      <alignment horizontal="center" vertical="center"/>
      <protection locked="0"/>
    </xf>
    <xf numFmtId="0" fontId="8" fillId="0" borderId="24" xfId="0" applyFont="1" applyBorder="1" applyAlignment="1">
      <alignment horizontal="center" vertical="center" wrapText="1"/>
    </xf>
    <xf numFmtId="9" fontId="6" fillId="2" borderId="1" xfId="2" applyFont="1" applyFill="1" applyBorder="1" applyAlignment="1" applyProtection="1">
      <alignment horizontal="center" vertical="center" wrapText="1"/>
      <protection locked="0"/>
    </xf>
    <xf numFmtId="9" fontId="8" fillId="0" borderId="24" xfId="0" applyNumberFormat="1" applyFont="1" applyBorder="1" applyAlignment="1">
      <alignment horizontal="center" vertical="center" wrapText="1"/>
    </xf>
    <xf numFmtId="0" fontId="9" fillId="0" borderId="38" xfId="0" applyFont="1" applyBorder="1" applyAlignment="1" applyProtection="1">
      <alignment wrapText="1"/>
      <protection locked="0"/>
    </xf>
    <xf numFmtId="9" fontId="0" fillId="0" borderId="42" xfId="0" applyNumberFormat="1" applyBorder="1"/>
    <xf numFmtId="0" fontId="9" fillId="0" borderId="8" xfId="0" applyFont="1" applyBorder="1" applyAlignment="1" applyProtection="1">
      <alignment wrapText="1"/>
      <protection locked="0"/>
    </xf>
    <xf numFmtId="167" fontId="8" fillId="0" borderId="24" xfId="1" applyNumberFormat="1" applyFont="1" applyFill="1" applyBorder="1" applyAlignment="1" applyProtection="1">
      <alignment horizontal="center" vertical="center" wrapText="1"/>
    </xf>
    <xf numFmtId="0" fontId="0" fillId="0" borderId="42" xfId="0" applyBorder="1"/>
    <xf numFmtId="9" fontId="8" fillId="0" borderId="14" xfId="2" applyFont="1" applyBorder="1" applyAlignment="1">
      <alignment horizontal="center" vertical="center"/>
    </xf>
    <xf numFmtId="0" fontId="17" fillId="0" borderId="7" xfId="0" applyFont="1" applyBorder="1" applyAlignment="1">
      <alignment vertical="center" textRotation="90" wrapText="1"/>
    </xf>
    <xf numFmtId="0" fontId="17" fillId="0" borderId="7" xfId="0" applyFont="1" applyBorder="1" applyAlignment="1">
      <alignment textRotation="90" wrapText="1"/>
    </xf>
    <xf numFmtId="0" fontId="17" fillId="0" borderId="7" xfId="0" applyFont="1" applyBorder="1" applyAlignment="1">
      <alignment textRotation="90"/>
    </xf>
    <xf numFmtId="0" fontId="13" fillId="0" borderId="11" xfId="3" applyFont="1" applyBorder="1" applyAlignment="1">
      <alignment horizontal="center" vertical="center" wrapText="1"/>
    </xf>
    <xf numFmtId="9" fontId="13" fillId="0" borderId="11" xfId="2" applyFont="1" applyBorder="1" applyAlignment="1">
      <alignment horizontal="center" vertical="center" wrapText="1"/>
    </xf>
    <xf numFmtId="0" fontId="9" fillId="0" borderId="0" xfId="0" applyFont="1"/>
    <xf numFmtId="0" fontId="9" fillId="0" borderId="0" xfId="0" applyFont="1" applyAlignment="1">
      <alignment horizontal="center" wrapText="1"/>
    </xf>
    <xf numFmtId="0" fontId="9" fillId="0" borderId="7" xfId="0" applyFont="1" applyBorder="1" applyAlignment="1">
      <alignment wrapText="1"/>
    </xf>
    <xf numFmtId="0" fontId="9" fillId="0" borderId="7" xfId="3" applyFont="1" applyBorder="1" applyAlignment="1" applyProtection="1">
      <alignment vertical="center" wrapText="1"/>
      <protection locked="0"/>
    </xf>
    <xf numFmtId="9" fontId="9" fillId="0" borderId="7" xfId="2" applyFont="1" applyFill="1" applyBorder="1" applyAlignment="1" applyProtection="1">
      <alignment vertical="center" wrapText="1"/>
      <protection locked="0"/>
    </xf>
    <xf numFmtId="0" fontId="9" fillId="0" borderId="14" xfId="3" applyFont="1" applyBorder="1" applyAlignment="1" applyProtection="1">
      <alignment vertical="center" wrapText="1"/>
      <protection locked="0"/>
    </xf>
    <xf numFmtId="0" fontId="9" fillId="0" borderId="12" xfId="3" applyFont="1" applyBorder="1" applyAlignment="1" applyProtection="1">
      <alignment vertical="center" wrapText="1"/>
      <protection locked="0"/>
    </xf>
    <xf numFmtId="0" fontId="9" fillId="0" borderId="7" xfId="0" applyFont="1" applyBorder="1" applyAlignment="1">
      <alignment vertical="center"/>
    </xf>
    <xf numFmtId="0" fontId="9" fillId="0" borderId="7" xfId="0" applyFont="1" applyBorder="1" applyAlignment="1">
      <alignment horizontal="center"/>
    </xf>
    <xf numFmtId="0" fontId="9" fillId="0" borderId="0" xfId="0" applyFont="1" applyAlignment="1">
      <alignment horizontal="center"/>
    </xf>
    <xf numFmtId="0" fontId="9" fillId="0" borderId="0" xfId="0" applyFont="1" applyAlignment="1">
      <alignment vertical="center"/>
    </xf>
    <xf numFmtId="0" fontId="6" fillId="0" borderId="0" xfId="0" applyFont="1" applyAlignment="1">
      <alignment horizontal="center" vertical="center"/>
    </xf>
    <xf numFmtId="0" fontId="9" fillId="0" borderId="11" xfId="3" applyFont="1" applyBorder="1" applyAlignment="1">
      <alignment horizontal="center" vertical="center" wrapText="1"/>
    </xf>
    <xf numFmtId="0" fontId="6" fillId="0" borderId="42" xfId="3" applyFont="1" applyBorder="1" applyAlignment="1">
      <alignment vertical="center" wrapText="1"/>
    </xf>
    <xf numFmtId="9" fontId="9" fillId="0" borderId="11" xfId="2" applyFont="1" applyBorder="1" applyAlignment="1">
      <alignment horizontal="center" vertical="center"/>
    </xf>
    <xf numFmtId="0" fontId="8" fillId="0" borderId="5" xfId="0" applyFont="1" applyBorder="1" applyAlignment="1">
      <alignment horizontal="center" vertical="center" wrapText="1"/>
    </xf>
    <xf numFmtId="0" fontId="9" fillId="0" borderId="11" xfId="3" applyFont="1" applyBorder="1" applyAlignment="1">
      <alignment vertical="center" wrapText="1"/>
    </xf>
    <xf numFmtId="1" fontId="9" fillId="0" borderId="11" xfId="1" applyNumberFormat="1" applyFont="1" applyBorder="1" applyAlignment="1">
      <alignment horizontal="center" vertical="center"/>
    </xf>
    <xf numFmtId="9" fontId="0" fillId="0" borderId="7" xfId="2" applyFont="1" applyBorder="1"/>
    <xf numFmtId="9" fontId="0" fillId="0" borderId="7" xfId="0" applyNumberFormat="1" applyBorder="1"/>
    <xf numFmtId="9" fontId="0" fillId="0" borderId="42" xfId="0" applyNumberFormat="1" applyBorder="1" applyAlignment="1">
      <alignment horizontal="center"/>
    </xf>
    <xf numFmtId="0" fontId="0" fillId="2" borderId="7" xfId="0" applyFill="1" applyBorder="1" applyAlignment="1">
      <alignment wrapText="1"/>
    </xf>
    <xf numFmtId="9" fontId="8" fillId="0" borderId="14" xfId="2" applyFont="1" applyBorder="1" applyAlignment="1">
      <alignment horizontal="center" vertical="center" wrapText="1"/>
    </xf>
    <xf numFmtId="0" fontId="15" fillId="2" borderId="13" xfId="1" applyNumberFormat="1" applyFont="1" applyFill="1" applyBorder="1" applyAlignment="1" applyProtection="1">
      <alignment horizontal="center" vertical="center"/>
      <protection locked="0"/>
    </xf>
    <xf numFmtId="49" fontId="8" fillId="0" borderId="7" xfId="1" applyNumberFormat="1" applyFont="1" applyFill="1" applyBorder="1" applyAlignment="1" applyProtection="1">
      <alignment horizontal="center" vertical="center" wrapText="1"/>
    </xf>
    <xf numFmtId="0" fontId="8" fillId="0" borderId="24" xfId="1" applyNumberFormat="1" applyFont="1" applyFill="1" applyBorder="1" applyAlignment="1" applyProtection="1">
      <alignment horizontal="center" vertical="center" wrapText="1"/>
    </xf>
    <xf numFmtId="0" fontId="8" fillId="0" borderId="4" xfId="1" applyNumberFormat="1" applyFont="1" applyFill="1" applyBorder="1" applyAlignment="1" applyProtection="1">
      <alignment horizontal="center" vertical="center" wrapText="1"/>
      <protection locked="0"/>
    </xf>
    <xf numFmtId="0" fontId="0" fillId="0" borderId="42" xfId="0" applyBorder="1" applyAlignment="1">
      <alignment horizontal="center"/>
    </xf>
    <xf numFmtId="0" fontId="8" fillId="0" borderId="7" xfId="1" applyNumberFormat="1" applyFont="1" applyFill="1" applyBorder="1" applyAlignment="1" applyProtection="1">
      <alignment horizontal="center" vertical="center" wrapText="1"/>
      <protection locked="0"/>
    </xf>
    <xf numFmtId="167" fontId="9" fillId="0" borderId="38" xfId="1" applyNumberFormat="1" applyFont="1" applyBorder="1" applyAlignment="1" applyProtection="1">
      <alignment horizontal="center" wrapText="1"/>
      <protection locked="0"/>
    </xf>
    <xf numFmtId="9" fontId="9" fillId="0" borderId="7" xfId="3" applyNumberFormat="1" applyFont="1" applyBorder="1" applyAlignment="1" applyProtection="1">
      <alignment horizontal="center" vertical="center" wrapText="1"/>
      <protection locked="0"/>
    </xf>
    <xf numFmtId="9" fontId="0" fillId="0" borderId="0" xfId="2" applyFont="1" applyBorder="1" applyAlignment="1">
      <alignment horizontal="center"/>
    </xf>
    <xf numFmtId="9" fontId="28" fillId="11" borderId="7" xfId="0" applyNumberFormat="1" applyFont="1" applyFill="1" applyBorder="1" applyAlignment="1">
      <alignment vertical="center"/>
    </xf>
    <xf numFmtId="0" fontId="0" fillId="12" borderId="0" xfId="0" applyFill="1" applyAlignment="1">
      <alignment vertical="center"/>
    </xf>
    <xf numFmtId="0" fontId="25" fillId="12" borderId="0" xfId="0" applyFont="1" applyFill="1" applyAlignment="1">
      <alignment vertical="center"/>
    </xf>
    <xf numFmtId="9" fontId="25" fillId="12" borderId="0" xfId="0" applyNumberFormat="1" applyFont="1" applyFill="1" applyAlignment="1">
      <alignment vertical="center"/>
    </xf>
    <xf numFmtId="0" fontId="0" fillId="0" borderId="7" xfId="0" applyBorder="1"/>
    <xf numFmtId="0" fontId="17" fillId="0" borderId="11" xfId="0" applyFont="1" applyBorder="1" applyAlignment="1">
      <alignment horizontal="center" vertical="center" textRotation="90" wrapText="1"/>
    </xf>
    <xf numFmtId="0" fontId="17" fillId="0" borderId="16" xfId="0" applyFont="1" applyBorder="1" applyAlignment="1">
      <alignment horizontal="center" vertical="center" textRotation="90" wrapText="1"/>
    </xf>
    <xf numFmtId="0" fontId="20" fillId="0" borderId="14" xfId="0" applyFont="1" applyBorder="1" applyAlignment="1">
      <alignment horizontal="center" vertical="center" wrapText="1"/>
    </xf>
    <xf numFmtId="10" fontId="0" fillId="0" borderId="7" xfId="2" applyNumberFormat="1" applyFont="1" applyBorder="1"/>
    <xf numFmtId="10" fontId="0" fillId="0" borderId="7" xfId="0" applyNumberFormat="1" applyBorder="1"/>
    <xf numFmtId="165" fontId="0" fillId="0" borderId="7" xfId="2" applyNumberFormat="1" applyFont="1" applyBorder="1"/>
    <xf numFmtId="165" fontId="0" fillId="0" borderId="7" xfId="0" applyNumberFormat="1" applyBorder="1"/>
    <xf numFmtId="0" fontId="22" fillId="2" borderId="41" xfId="0" applyFont="1" applyFill="1" applyBorder="1" applyAlignment="1" applyProtection="1">
      <alignment vertical="center"/>
      <protection locked="0"/>
    </xf>
    <xf numFmtId="9" fontId="28" fillId="11" borderId="7" xfId="0" applyNumberFormat="1" applyFont="1" applyFill="1" applyBorder="1" applyAlignment="1">
      <alignment horizontal="center"/>
    </xf>
    <xf numFmtId="0" fontId="8" fillId="0" borderId="45" xfId="3" applyFont="1" applyBorder="1" applyAlignment="1" applyProtection="1">
      <alignment horizontal="center" vertical="center" wrapText="1"/>
      <protection locked="0"/>
    </xf>
    <xf numFmtId="0" fontId="13" fillId="0" borderId="42" xfId="3" applyFont="1" applyBorder="1" applyAlignment="1">
      <alignment horizontal="center" vertical="center" wrapText="1"/>
    </xf>
    <xf numFmtId="0" fontId="9" fillId="0" borderId="0" xfId="3" applyFont="1" applyAlignment="1" applyProtection="1">
      <alignment vertical="center" wrapText="1"/>
      <protection locked="0"/>
    </xf>
    <xf numFmtId="9" fontId="41" fillId="0" borderId="7" xfId="2" applyFont="1" applyFill="1" applyBorder="1" applyAlignment="1">
      <alignment horizontal="center" vertical="center" wrapText="1"/>
    </xf>
    <xf numFmtId="9" fontId="41" fillId="0" borderId="14" xfId="2" applyFont="1" applyFill="1" applyBorder="1" applyAlignment="1">
      <alignment horizontal="center" vertical="center" wrapText="1"/>
    </xf>
    <xf numFmtId="9" fontId="37" fillId="0" borderId="7" xfId="2" applyFont="1" applyFill="1" applyBorder="1" applyAlignment="1">
      <alignment horizontal="center" vertical="center" wrapText="1"/>
    </xf>
    <xf numFmtId="9" fontId="37" fillId="0" borderId="14" xfId="2" applyFont="1" applyFill="1" applyBorder="1" applyAlignment="1">
      <alignment horizontal="center" vertical="center" wrapText="1"/>
    </xf>
    <xf numFmtId="9" fontId="40" fillId="0" borderId="7" xfId="2" applyFont="1" applyFill="1" applyBorder="1" applyAlignment="1">
      <alignment horizontal="center" vertical="center" wrapText="1"/>
    </xf>
    <xf numFmtId="9" fontId="37" fillId="0" borderId="5" xfId="2" applyFont="1" applyFill="1" applyBorder="1" applyAlignment="1">
      <alignment horizontal="center" vertical="center" wrapText="1"/>
    </xf>
    <xf numFmtId="9" fontId="37" fillId="0" borderId="27" xfId="2" applyFont="1" applyFill="1" applyBorder="1" applyAlignment="1">
      <alignment horizontal="center" vertical="center" wrapText="1"/>
    </xf>
    <xf numFmtId="9" fontId="37" fillId="0" borderId="34" xfId="2" applyFont="1" applyFill="1" applyBorder="1" applyAlignment="1">
      <alignment horizontal="center" vertical="center" wrapText="1"/>
    </xf>
    <xf numFmtId="0" fontId="37" fillId="0" borderId="7" xfId="2" applyNumberFormat="1" applyFont="1" applyFill="1" applyBorder="1" applyAlignment="1">
      <alignment horizontal="center" vertical="center" wrapText="1"/>
    </xf>
    <xf numFmtId="0" fontId="37" fillId="0" borderId="14" xfId="2" applyNumberFormat="1" applyFont="1" applyFill="1" applyBorder="1" applyAlignment="1">
      <alignment horizontal="center" vertical="center" wrapText="1"/>
    </xf>
    <xf numFmtId="0" fontId="36" fillId="14" borderId="52" xfId="0" applyFont="1" applyFill="1" applyBorder="1" applyAlignment="1">
      <alignment horizontal="center" vertical="center" wrapText="1"/>
    </xf>
    <xf numFmtId="0" fontId="36" fillId="14" borderId="7" xfId="0" applyFont="1" applyFill="1" applyBorder="1" applyAlignment="1">
      <alignment horizontal="center" vertical="center" wrapText="1"/>
    </xf>
    <xf numFmtId="9" fontId="13" fillId="0" borderId="11" xfId="3" applyNumberFormat="1" applyFont="1" applyBorder="1" applyAlignment="1">
      <alignment horizontal="center" vertical="center" wrapText="1"/>
    </xf>
    <xf numFmtId="9" fontId="0" fillId="0" borderId="0" xfId="2" applyFont="1" applyBorder="1" applyAlignment="1">
      <alignment horizontal="center" vertical="center" wrapText="1"/>
    </xf>
    <xf numFmtId="9" fontId="4" fillId="0" borderId="0" xfId="2" applyFont="1" applyBorder="1" applyAlignment="1">
      <alignment horizontal="center" vertical="center" wrapText="1"/>
    </xf>
    <xf numFmtId="10" fontId="9" fillId="0" borderId="0" xfId="2" applyNumberFormat="1" applyFont="1" applyBorder="1" applyAlignment="1" applyProtection="1">
      <alignment horizontal="center" vertical="center"/>
      <protection locked="0"/>
    </xf>
    <xf numFmtId="9" fontId="0" fillId="0" borderId="0" xfId="2" applyFont="1" applyBorder="1" applyAlignment="1">
      <alignment vertical="center"/>
    </xf>
    <xf numFmtId="0" fontId="0" fillId="0" borderId="0" xfId="0" applyAlignment="1">
      <alignment vertical="center"/>
    </xf>
    <xf numFmtId="0" fontId="6" fillId="0" borderId="48"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2" fillId="0" borderId="7" xfId="0" applyFont="1" applyBorder="1" applyAlignment="1" applyProtection="1">
      <alignment vertical="center"/>
      <protection locked="0"/>
    </xf>
    <xf numFmtId="9" fontId="45" fillId="0" borderId="7" xfId="3" applyNumberFormat="1" applyFont="1" applyBorder="1" applyAlignment="1" applyProtection="1">
      <alignment horizontal="center" vertical="center" wrapText="1"/>
      <protection locked="0"/>
    </xf>
    <xf numFmtId="0" fontId="37" fillId="0" borderId="7" xfId="0" applyFont="1" applyBorder="1" applyAlignment="1">
      <alignment horizontal="center" vertical="center" wrapText="1"/>
    </xf>
    <xf numFmtId="0" fontId="38" fillId="0" borderId="7"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7" xfId="0" applyFont="1" applyBorder="1" applyAlignment="1">
      <alignment wrapText="1"/>
    </xf>
    <xf numFmtId="0" fontId="38" fillId="0" borderId="7" xfId="0" applyFont="1" applyBorder="1" applyAlignment="1">
      <alignment horizontal="left" vertical="center" wrapText="1"/>
    </xf>
    <xf numFmtId="0" fontId="0" fillId="0" borderId="7" xfId="0" applyBorder="1" applyAlignment="1">
      <alignment wrapText="1"/>
    </xf>
    <xf numFmtId="0" fontId="37" fillId="0" borderId="55"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16" xfId="0" applyFont="1" applyBorder="1" applyAlignment="1">
      <alignment horizontal="center" vertical="center" wrapText="1"/>
    </xf>
    <xf numFmtId="0" fontId="37" fillId="0" borderId="27" xfId="0" applyFont="1" applyBorder="1" applyAlignment="1">
      <alignment horizontal="left" vertical="center" wrapText="1"/>
    </xf>
    <xf numFmtId="0" fontId="37" fillId="0" borderId="56" xfId="0" applyFont="1" applyBorder="1" applyAlignment="1">
      <alignment horizontal="left" vertical="center" wrapText="1"/>
    </xf>
    <xf numFmtId="0" fontId="37" fillId="0" borderId="32" xfId="0" applyFont="1" applyBorder="1" applyAlignment="1">
      <alignment horizontal="left" vertical="center" wrapText="1"/>
    </xf>
    <xf numFmtId="0" fontId="37" fillId="0" borderId="15" xfId="0" applyFont="1" applyBorder="1" applyAlignment="1">
      <alignment horizontal="center" vertical="center" wrapText="1"/>
    </xf>
    <xf numFmtId="0" fontId="37" fillId="0" borderId="15" xfId="0" applyFont="1" applyBorder="1" applyAlignment="1">
      <alignment horizontal="left" vertical="center" wrapText="1"/>
    </xf>
    <xf numFmtId="9" fontId="37" fillId="0" borderId="15" xfId="0" applyNumberFormat="1" applyFont="1" applyBorder="1" applyAlignment="1">
      <alignment horizontal="center" vertical="center" wrapText="1"/>
    </xf>
    <xf numFmtId="9" fontId="37" fillId="0" borderId="34" xfId="0" applyNumberFormat="1" applyFont="1" applyBorder="1" applyAlignment="1">
      <alignment horizontal="center" vertical="center" wrapText="1"/>
    </xf>
    <xf numFmtId="9" fontId="37" fillId="0" borderId="71" xfId="0" applyNumberFormat="1" applyFont="1" applyBorder="1" applyAlignment="1">
      <alignment horizontal="center" vertical="center" wrapText="1"/>
    </xf>
    <xf numFmtId="0" fontId="37" fillId="0" borderId="58" xfId="0" applyFont="1" applyBorder="1" applyAlignment="1">
      <alignment horizontal="center" vertical="center" wrapText="1"/>
    </xf>
    <xf numFmtId="0" fontId="37" fillId="0" borderId="14" xfId="0" applyFont="1" applyBorder="1" applyAlignment="1">
      <alignment horizontal="left" vertical="center" wrapText="1"/>
    </xf>
    <xf numFmtId="9" fontId="37" fillId="0" borderId="14" xfId="0" applyNumberFormat="1" applyFont="1" applyBorder="1" applyAlignment="1">
      <alignment horizontal="center" vertical="center" wrapText="1"/>
    </xf>
    <xf numFmtId="0" fontId="37" fillId="0" borderId="58" xfId="0" applyFont="1" applyBorder="1" applyAlignment="1">
      <alignment horizontal="left" vertical="center" wrapText="1"/>
    </xf>
    <xf numFmtId="0" fontId="37" fillId="0" borderId="13" xfId="0" applyFont="1" applyBorder="1" applyAlignment="1">
      <alignment horizontal="left" vertical="center" wrapText="1"/>
    </xf>
    <xf numFmtId="0" fontId="37" fillId="0" borderId="7" xfId="0" applyFont="1" applyBorder="1" applyAlignment="1">
      <alignment vertical="center" wrapText="1"/>
    </xf>
    <xf numFmtId="0" fontId="37" fillId="0" borderId="7" xfId="0" applyFont="1" applyBorder="1" applyAlignment="1">
      <alignment horizontal="left" vertical="center" wrapText="1"/>
    </xf>
    <xf numFmtId="9" fontId="37" fillId="0" borderId="7" xfId="0" applyNumberFormat="1" applyFont="1" applyBorder="1" applyAlignment="1">
      <alignment horizontal="center" vertical="center" wrapText="1"/>
    </xf>
    <xf numFmtId="0" fontId="39" fillId="0" borderId="11" xfId="0" applyFont="1" applyBorder="1" applyAlignment="1">
      <alignment horizontal="center" vertical="center" wrapText="1"/>
    </xf>
    <xf numFmtId="0" fontId="37" fillId="0" borderId="34" xfId="0" applyFont="1" applyBorder="1" applyAlignment="1">
      <alignment horizontal="left" vertical="center" wrapText="1"/>
    </xf>
    <xf numFmtId="0" fontId="37" fillId="0" borderId="11" xfId="0" applyFont="1" applyBorder="1" applyAlignment="1">
      <alignment horizontal="left" vertical="center" wrapText="1"/>
    </xf>
    <xf numFmtId="0" fontId="37" fillId="0" borderId="11" xfId="0" applyFont="1" applyBorder="1" applyAlignment="1">
      <alignment horizontal="center" vertical="center" wrapText="1"/>
    </xf>
    <xf numFmtId="0" fontId="37" fillId="0" borderId="16" xfId="0" applyFont="1" applyBorder="1" applyAlignment="1">
      <alignment horizontal="left" vertical="center" wrapText="1"/>
    </xf>
    <xf numFmtId="0" fontId="39" fillId="0" borderId="31" xfId="0" applyFont="1" applyBorder="1" applyAlignment="1">
      <alignment horizontal="center" vertical="center"/>
    </xf>
    <xf numFmtId="0" fontId="37" fillId="0" borderId="5" xfId="0" applyFont="1" applyBorder="1" applyAlignment="1">
      <alignment horizontal="left" vertical="center" wrapText="1"/>
    </xf>
    <xf numFmtId="9" fontId="37" fillId="0" borderId="58" xfId="0" applyNumberFormat="1" applyFont="1" applyBorder="1" applyAlignment="1">
      <alignment horizontal="center" vertical="center" wrapText="1"/>
    </xf>
    <xf numFmtId="9" fontId="42" fillId="0" borderId="5" xfId="0" applyNumberFormat="1" applyFont="1" applyBorder="1" applyAlignment="1">
      <alignment horizontal="center" vertical="center" wrapText="1"/>
    </xf>
    <xf numFmtId="0" fontId="42" fillId="0" borderId="34" xfId="0" applyFont="1" applyBorder="1" applyAlignment="1">
      <alignment horizontal="center" vertical="center" wrapText="1"/>
    </xf>
    <xf numFmtId="0" fontId="37" fillId="0" borderId="61" xfId="0" applyFont="1" applyBorder="1" applyAlignment="1">
      <alignment vertical="center" wrapText="1"/>
    </xf>
    <xf numFmtId="0" fontId="37" fillId="0" borderId="58" xfId="0" applyFont="1" applyBorder="1" applyAlignment="1">
      <alignment vertical="center" wrapText="1"/>
    </xf>
    <xf numFmtId="0" fontId="37" fillId="0" borderId="15" xfId="0" applyFont="1" applyBorder="1" applyAlignment="1">
      <alignment vertical="center" wrapText="1"/>
    </xf>
    <xf numFmtId="0" fontId="37" fillId="0" borderId="14" xfId="0" applyFont="1" applyBorder="1" applyAlignment="1">
      <alignment vertical="center" wrapText="1"/>
    </xf>
    <xf numFmtId="0" fontId="37" fillId="0" borderId="55" xfId="0" applyFont="1" applyBorder="1" applyAlignment="1">
      <alignment vertical="center" wrapText="1"/>
    </xf>
    <xf numFmtId="0" fontId="37" fillId="0" borderId="7" xfId="0" applyFont="1" applyBorder="1" applyAlignment="1">
      <alignment horizontal="left" wrapText="1"/>
    </xf>
    <xf numFmtId="0" fontId="38" fillId="0" borderId="11" xfId="0" applyFont="1" applyBorder="1" applyAlignment="1">
      <alignment vertical="center" wrapText="1"/>
    </xf>
    <xf numFmtId="9" fontId="37" fillId="0" borderId="11" xfId="0" applyNumberFormat="1" applyFont="1" applyBorder="1" applyAlignment="1">
      <alignment horizontal="center" vertical="center" wrapText="1"/>
    </xf>
    <xf numFmtId="9" fontId="37" fillId="0" borderId="5" xfId="0" applyNumberFormat="1" applyFont="1" applyBorder="1" applyAlignment="1">
      <alignment horizontal="center" vertical="center" wrapText="1"/>
    </xf>
    <xf numFmtId="0" fontId="37" fillId="0" borderId="7" xfId="0" applyFont="1" applyBorder="1" applyAlignment="1">
      <alignment horizontal="left" vertical="top" wrapText="1"/>
    </xf>
    <xf numFmtId="9" fontId="37" fillId="0" borderId="32" xfId="0" applyNumberFormat="1" applyFont="1" applyBorder="1" applyAlignment="1">
      <alignment horizontal="center" vertical="center" wrapText="1"/>
    </xf>
    <xf numFmtId="0" fontId="37" fillId="0" borderId="11" xfId="0" applyFont="1" applyBorder="1" applyAlignment="1">
      <alignment vertical="center" wrapText="1"/>
    </xf>
    <xf numFmtId="9" fontId="37" fillId="0" borderId="31" xfId="0" applyNumberFormat="1" applyFont="1" applyBorder="1" applyAlignment="1">
      <alignment horizontal="center" vertical="center" wrapText="1"/>
    </xf>
    <xf numFmtId="9" fontId="37" fillId="0" borderId="6" xfId="0" applyNumberFormat="1" applyFont="1" applyBorder="1" applyAlignment="1">
      <alignment horizontal="center" vertical="center" wrapText="1"/>
    </xf>
    <xf numFmtId="0" fontId="40" fillId="0" borderId="11" xfId="0" applyFont="1" applyBorder="1" applyAlignment="1">
      <alignment vertical="center" wrapText="1"/>
    </xf>
    <xf numFmtId="0" fontId="40" fillId="0" borderId="5" xfId="0" applyFont="1" applyBorder="1" applyAlignment="1">
      <alignment vertical="center" wrapText="1"/>
    </xf>
    <xf numFmtId="0" fontId="40" fillId="0" borderId="11" xfId="0" applyFont="1" applyBorder="1" applyAlignment="1">
      <alignment horizontal="center" vertical="center" wrapText="1"/>
    </xf>
    <xf numFmtId="0" fontId="40" fillId="0" borderId="5" xfId="0" applyFont="1" applyBorder="1" applyAlignment="1">
      <alignment horizontal="center" vertical="center" wrapText="1"/>
    </xf>
    <xf numFmtId="0" fontId="38" fillId="0" borderId="13" xfId="0" applyFont="1" applyBorder="1" applyAlignment="1">
      <alignment horizontal="left" vertical="center" wrapText="1"/>
    </xf>
    <xf numFmtId="0" fontId="37" fillId="0" borderId="13" xfId="0" applyFont="1" applyBorder="1" applyAlignment="1">
      <alignment wrapText="1"/>
    </xf>
    <xf numFmtId="0" fontId="42" fillId="15" borderId="5" xfId="0" applyFont="1" applyFill="1" applyBorder="1" applyAlignment="1">
      <alignment horizontal="center" vertical="center" wrapText="1"/>
    </xf>
    <xf numFmtId="9" fontId="37" fillId="0" borderId="12" xfId="0" applyNumberFormat="1" applyFont="1" applyBorder="1" applyAlignment="1">
      <alignment horizontal="center" vertical="center" wrapText="1"/>
    </xf>
    <xf numFmtId="0" fontId="13" fillId="0" borderId="31" xfId="3" applyFont="1" applyBorder="1" applyAlignment="1">
      <alignment horizontal="center" vertical="center" wrapText="1"/>
    </xf>
    <xf numFmtId="0" fontId="36" fillId="14" borderId="11" xfId="0" applyFont="1" applyFill="1" applyBorder="1" applyAlignment="1">
      <alignment horizontal="center" vertical="center" wrapText="1"/>
    </xf>
    <xf numFmtId="0" fontId="43" fillId="0" borderId="0" xfId="0" applyFont="1" applyAlignment="1">
      <alignment wrapText="1"/>
    </xf>
    <xf numFmtId="0" fontId="47" fillId="0" borderId="55" xfId="0" applyFont="1" applyBorder="1" applyAlignment="1">
      <alignment horizontal="center" vertical="center" wrapText="1"/>
    </xf>
    <xf numFmtId="0" fontId="47" fillId="0" borderId="26"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27" xfId="0" applyFont="1" applyBorder="1" applyAlignment="1">
      <alignment horizontal="left" vertical="center" wrapText="1"/>
    </xf>
    <xf numFmtId="0" fontId="47" fillId="0" borderId="56" xfId="0" applyFont="1" applyBorder="1" applyAlignment="1">
      <alignment horizontal="left" vertical="center" wrapText="1"/>
    </xf>
    <xf numFmtId="0" fontId="47" fillId="0" borderId="32" xfId="0" applyFont="1" applyBorder="1" applyAlignment="1">
      <alignment horizontal="left" vertical="center" wrapText="1"/>
    </xf>
    <xf numFmtId="0" fontId="47" fillId="0" borderId="15" xfId="0" applyFont="1" applyBorder="1" applyAlignment="1">
      <alignment horizontal="center" vertical="center" wrapText="1"/>
    </xf>
    <xf numFmtId="0" fontId="47" fillId="0" borderId="15" xfId="0" applyFont="1" applyBorder="1" applyAlignment="1">
      <alignment horizontal="left" vertical="center" wrapText="1"/>
    </xf>
    <xf numFmtId="0" fontId="47" fillId="0" borderId="69" xfId="0" applyFont="1" applyBorder="1" applyAlignment="1">
      <alignment horizontal="left" vertical="center" wrapText="1"/>
    </xf>
    <xf numFmtId="0" fontId="47" fillId="0" borderId="70" xfId="0" applyFont="1" applyBorder="1" applyAlignment="1">
      <alignment horizontal="left" vertical="center" wrapText="1"/>
    </xf>
    <xf numFmtId="0" fontId="47" fillId="0" borderId="13" xfId="0" applyFont="1" applyBorder="1" applyAlignment="1">
      <alignment horizontal="left" vertical="center" wrapText="1"/>
    </xf>
    <xf numFmtId="0" fontId="47" fillId="0" borderId="7" xfId="0" applyFont="1" applyBorder="1" applyAlignment="1">
      <alignment horizontal="center" vertical="center" wrapText="1"/>
    </xf>
    <xf numFmtId="0" fontId="47" fillId="0" borderId="7" xfId="0" applyFont="1" applyBorder="1" applyAlignment="1">
      <alignment vertical="center" wrapText="1"/>
    </xf>
    <xf numFmtId="0" fontId="47" fillId="0" borderId="7" xfId="0" applyFont="1" applyBorder="1" applyAlignment="1">
      <alignment horizontal="left" vertical="center" wrapText="1"/>
    </xf>
    <xf numFmtId="9" fontId="47" fillId="0" borderId="7" xfId="0" applyNumberFormat="1" applyFont="1" applyBorder="1" applyAlignment="1">
      <alignment horizontal="center" vertical="center" wrapText="1"/>
    </xf>
    <xf numFmtId="0" fontId="47" fillId="0" borderId="58" xfId="0" applyFont="1" applyBorder="1" applyAlignment="1">
      <alignment horizontal="left" vertical="center" wrapText="1"/>
    </xf>
    <xf numFmtId="0" fontId="47" fillId="0" borderId="16" xfId="0" applyFont="1" applyBorder="1" applyAlignment="1">
      <alignment horizontal="left" vertical="center" wrapText="1"/>
    </xf>
    <xf numFmtId="0" fontId="47" fillId="0" borderId="5" xfId="0" applyFont="1" applyBorder="1" applyAlignment="1">
      <alignment horizontal="left" vertical="center" wrapText="1"/>
    </xf>
    <xf numFmtId="0" fontId="47" fillId="0" borderId="58" xfId="0" applyFont="1" applyBorder="1" applyAlignment="1">
      <alignment horizontal="center" vertical="center" wrapText="1"/>
    </xf>
    <xf numFmtId="9" fontId="47" fillId="0" borderId="58" xfId="0" applyNumberFormat="1" applyFont="1" applyBorder="1" applyAlignment="1">
      <alignment horizontal="center" vertical="center" wrapText="1"/>
    </xf>
    <xf numFmtId="0" fontId="47" fillId="0" borderId="27" xfId="0" applyFont="1" applyBorder="1" applyAlignment="1">
      <alignment horizontal="center" vertical="center" wrapText="1"/>
    </xf>
    <xf numFmtId="0" fontId="47" fillId="0" borderId="58" xfId="0" applyFont="1" applyBorder="1" applyAlignment="1">
      <alignment vertical="center" wrapText="1"/>
    </xf>
    <xf numFmtId="1" fontId="9" fillId="0" borderId="7" xfId="3" applyNumberFormat="1" applyFont="1" applyBorder="1" applyAlignment="1" applyProtection="1">
      <alignment horizontal="center" vertical="center" wrapText="1"/>
      <protection locked="0"/>
    </xf>
    <xf numFmtId="0" fontId="9" fillId="0" borderId="7" xfId="3" applyFont="1" applyBorder="1" applyAlignment="1">
      <alignment vertical="center" wrapText="1"/>
    </xf>
    <xf numFmtId="9" fontId="47" fillId="0" borderId="7" xfId="2" applyFont="1" applyFill="1" applyBorder="1" applyAlignment="1" applyProtection="1">
      <alignment horizontal="center" vertical="center" wrapText="1"/>
    </xf>
    <xf numFmtId="0" fontId="36" fillId="14" borderId="75" xfId="0" applyFont="1" applyFill="1" applyBorder="1" applyAlignment="1">
      <alignment horizontal="center" vertical="center" wrapText="1"/>
    </xf>
    <xf numFmtId="0" fontId="36" fillId="14" borderId="31" xfId="0" applyFont="1" applyFill="1" applyBorder="1" applyAlignment="1">
      <alignment horizontal="center" vertical="center" wrapText="1"/>
    </xf>
    <xf numFmtId="0" fontId="47" fillId="0" borderId="57" xfId="0" applyFont="1" applyBorder="1" applyAlignment="1">
      <alignment horizontal="left" vertical="center" wrapText="1"/>
    </xf>
    <xf numFmtId="0" fontId="47" fillId="0" borderId="26" xfId="0" applyFont="1" applyBorder="1" applyAlignment="1">
      <alignment horizontal="left" vertical="center" wrapText="1"/>
    </xf>
    <xf numFmtId="9" fontId="47" fillId="0" borderId="11" xfId="0" applyNumberFormat="1" applyFont="1" applyBorder="1" applyAlignment="1">
      <alignment horizontal="center" vertical="center" wrapText="1"/>
    </xf>
    <xf numFmtId="0" fontId="47" fillId="0" borderId="55" xfId="0" applyFont="1" applyBorder="1" applyAlignment="1">
      <alignment horizontal="left" vertical="center" wrapText="1"/>
    </xf>
    <xf numFmtId="0" fontId="47" fillId="0" borderId="11" xfId="0" applyFont="1" applyBorder="1" applyAlignment="1">
      <alignment vertical="center" wrapText="1"/>
    </xf>
    <xf numFmtId="0" fontId="47" fillId="0" borderId="11" xfId="0" applyFont="1" applyBorder="1" applyAlignment="1">
      <alignment horizontal="left" vertical="center" wrapText="1"/>
    </xf>
    <xf numFmtId="9" fontId="8" fillId="11" borderId="7" xfId="3" applyNumberFormat="1" applyFont="1" applyFill="1" applyBorder="1" applyAlignment="1" applyProtection="1">
      <alignment horizontal="center" vertical="center" wrapText="1"/>
      <protection locked="0"/>
    </xf>
    <xf numFmtId="0" fontId="9" fillId="0" borderId="7" xfId="3" applyFont="1" applyBorder="1" applyAlignment="1">
      <alignment horizontal="center" vertical="center" wrapText="1"/>
    </xf>
    <xf numFmtId="9" fontId="8" fillId="0" borderId="13" xfId="2" applyFont="1" applyFill="1" applyBorder="1" applyAlignment="1" applyProtection="1">
      <alignment horizontal="center" vertical="center" wrapText="1"/>
    </xf>
    <xf numFmtId="0" fontId="36" fillId="14" borderId="85" xfId="0" applyFont="1" applyFill="1" applyBorder="1" applyAlignment="1">
      <alignment horizontal="center" vertical="center" wrapText="1"/>
    </xf>
    <xf numFmtId="0" fontId="8" fillId="0" borderId="89" xfId="3" applyFont="1" applyBorder="1" applyAlignment="1" applyProtection="1">
      <alignment horizontal="center" vertical="center" wrapText="1"/>
      <protection locked="0"/>
    </xf>
    <xf numFmtId="0" fontId="13" fillId="0" borderId="91" xfId="3" applyFont="1" applyBorder="1" applyAlignment="1">
      <alignment horizontal="center" vertical="center" wrapText="1"/>
    </xf>
    <xf numFmtId="0" fontId="22" fillId="2" borderId="94" xfId="0" applyFont="1" applyFill="1" applyBorder="1" applyAlignment="1" applyProtection="1">
      <alignment vertical="center"/>
      <protection locked="0"/>
    </xf>
    <xf numFmtId="9" fontId="8" fillId="0" borderId="11" xfId="3" applyNumberFormat="1" applyFont="1" applyBorder="1" applyAlignment="1" applyProtection="1">
      <alignment horizontal="center" vertical="center" wrapText="1"/>
      <protection locked="0"/>
    </xf>
    <xf numFmtId="0" fontId="47" fillId="0" borderId="31" xfId="0" applyFont="1" applyBorder="1" applyAlignment="1">
      <alignment horizontal="center" vertical="center" wrapText="1"/>
    </xf>
    <xf numFmtId="0" fontId="47" fillId="0" borderId="70" xfId="0" applyFont="1" applyBorder="1" applyAlignment="1">
      <alignment horizontal="center" vertical="center" wrapText="1"/>
    </xf>
    <xf numFmtId="9" fontId="8" fillId="0" borderId="58" xfId="3" applyNumberFormat="1" applyFont="1" applyBorder="1" applyAlignment="1" applyProtection="1">
      <alignment horizontal="center" vertical="center" wrapText="1"/>
      <protection locked="0"/>
    </xf>
    <xf numFmtId="9" fontId="9" fillId="0" borderId="58" xfId="3" applyNumberFormat="1" applyFont="1" applyBorder="1" applyAlignment="1" applyProtection="1">
      <alignment horizontal="center" vertical="center" wrapText="1"/>
      <protection locked="0"/>
    </xf>
    <xf numFmtId="0" fontId="13" fillId="0" borderId="11" xfId="3" applyFont="1" applyBorder="1" applyAlignment="1">
      <alignment vertical="center" wrapText="1"/>
    </xf>
    <xf numFmtId="9" fontId="8" fillId="0" borderId="11" xfId="2" applyFont="1" applyFill="1" applyBorder="1" applyAlignment="1" applyProtection="1">
      <alignment horizontal="center" vertical="center" wrapText="1"/>
    </xf>
    <xf numFmtId="9" fontId="8" fillId="0" borderId="45" xfId="2" applyFont="1" applyFill="1" applyBorder="1" applyAlignment="1" applyProtection="1">
      <alignment horizontal="center" vertical="center"/>
      <protection locked="0"/>
    </xf>
    <xf numFmtId="0" fontId="9" fillId="0" borderId="42" xfId="0" applyFont="1" applyBorder="1" applyAlignment="1" applyProtection="1">
      <alignment vertical="center"/>
      <protection locked="0"/>
    </xf>
    <xf numFmtId="0" fontId="9" fillId="0" borderId="11" xfId="0" applyFont="1" applyBorder="1" applyAlignment="1" applyProtection="1">
      <alignment horizontal="justify" vertical="center" wrapText="1"/>
      <protection locked="0"/>
    </xf>
    <xf numFmtId="0" fontId="9" fillId="0" borderId="11" xfId="0" applyFont="1" applyBorder="1" applyAlignment="1" applyProtection="1">
      <alignment horizontal="justify" vertical="center"/>
      <protection locked="0"/>
    </xf>
    <xf numFmtId="0" fontId="9" fillId="0" borderId="45" xfId="0" applyFont="1" applyBorder="1" applyAlignment="1" applyProtection="1">
      <alignment horizontal="justify" vertical="center"/>
      <protection locked="0"/>
    </xf>
    <xf numFmtId="0" fontId="22" fillId="2" borderId="46" xfId="0" applyFont="1" applyFill="1" applyBorder="1" applyAlignment="1" applyProtection="1">
      <alignment vertical="center"/>
      <protection locked="0"/>
    </xf>
    <xf numFmtId="9" fontId="15" fillId="2" borderId="26" xfId="2" applyFont="1" applyFill="1" applyBorder="1" applyAlignment="1" applyProtection="1">
      <alignment horizontal="center" vertical="center"/>
      <protection locked="0"/>
    </xf>
    <xf numFmtId="9" fontId="15" fillId="2" borderId="32" xfId="2" applyFont="1" applyFill="1" applyBorder="1" applyAlignment="1" applyProtection="1">
      <alignment horizontal="center" vertical="center"/>
      <protection locked="0"/>
    </xf>
    <xf numFmtId="9" fontId="15" fillId="0" borderId="72" xfId="2" applyFont="1" applyFill="1" applyBorder="1" applyAlignment="1" applyProtection="1">
      <alignment horizontal="center" vertical="center"/>
      <protection locked="0"/>
    </xf>
    <xf numFmtId="9" fontId="15" fillId="0" borderId="26" xfId="2" applyFont="1" applyFill="1" applyBorder="1" applyAlignment="1" applyProtection="1">
      <alignment horizontal="center" vertical="center"/>
      <protection locked="0"/>
    </xf>
    <xf numFmtId="9" fontId="15" fillId="0" borderId="32" xfId="2" applyFont="1" applyFill="1" applyBorder="1" applyAlignment="1" applyProtection="1">
      <alignment horizontal="center" vertical="center"/>
      <protection locked="0"/>
    </xf>
    <xf numFmtId="0" fontId="9" fillId="0" borderId="98" xfId="0" applyFont="1" applyBorder="1" applyProtection="1">
      <protection locked="0"/>
    </xf>
    <xf numFmtId="0" fontId="14" fillId="0" borderId="99" xfId="0" applyFont="1" applyBorder="1" applyAlignment="1" applyProtection="1">
      <alignment horizontal="justify" vertical="top"/>
      <protection locked="0"/>
    </xf>
    <xf numFmtId="0" fontId="9" fillId="0" borderId="99" xfId="0" applyFont="1" applyBorder="1" applyAlignment="1" applyProtection="1">
      <alignment horizontal="justify" vertical="top"/>
      <protection locked="0"/>
    </xf>
    <xf numFmtId="0" fontId="9" fillId="0" borderId="46" xfId="0" applyFont="1" applyBorder="1" applyProtection="1">
      <protection locked="0"/>
    </xf>
    <xf numFmtId="9" fontId="9" fillId="0" borderId="56" xfId="3" applyNumberFormat="1" applyFont="1" applyBorder="1" applyAlignment="1" applyProtection="1">
      <alignment horizontal="center" vertical="center" wrapText="1"/>
      <protection locked="0"/>
    </xf>
    <xf numFmtId="9" fontId="8" fillId="0" borderId="56" xfId="2" applyFont="1" applyFill="1" applyBorder="1" applyAlignment="1" applyProtection="1">
      <alignment horizontal="center" vertical="center" wrapText="1"/>
    </xf>
    <xf numFmtId="9" fontId="8" fillId="0" borderId="56" xfId="2" applyFont="1" applyFill="1" applyBorder="1" applyAlignment="1" applyProtection="1">
      <alignment horizontal="center" vertical="center"/>
      <protection locked="0"/>
    </xf>
    <xf numFmtId="0" fontId="9" fillId="0" borderId="56" xfId="0" applyFont="1" applyBorder="1" applyAlignment="1" applyProtection="1">
      <alignment vertical="center"/>
      <protection locked="0"/>
    </xf>
    <xf numFmtId="0" fontId="9" fillId="0" borderId="56" xfId="0" applyFont="1" applyBorder="1" applyAlignment="1" applyProtection="1">
      <alignment horizontal="justify" vertical="center" wrapText="1"/>
      <protection locked="0"/>
    </xf>
    <xf numFmtId="0" fontId="9" fillId="0" borderId="56" xfId="0" applyFont="1" applyBorder="1" applyAlignment="1" applyProtection="1">
      <alignment horizontal="justify" vertical="center"/>
      <protection locked="0"/>
    </xf>
    <xf numFmtId="9" fontId="8" fillId="0" borderId="15" xfId="3" applyNumberFormat="1" applyFont="1" applyBorder="1" applyAlignment="1" applyProtection="1">
      <alignment horizontal="center" vertical="center" wrapText="1"/>
      <protection locked="0"/>
    </xf>
    <xf numFmtId="0" fontId="47" fillId="0" borderId="66" xfId="0" applyFont="1" applyBorder="1" applyAlignment="1">
      <alignment horizontal="center" vertical="center" wrapText="1"/>
    </xf>
    <xf numFmtId="0" fontId="47" fillId="0" borderId="55" xfId="0" applyFont="1" applyBorder="1" applyAlignment="1">
      <alignment vertical="center" wrapText="1"/>
    </xf>
    <xf numFmtId="9" fontId="47" fillId="0" borderId="55" xfId="0" applyNumberFormat="1" applyFont="1" applyBorder="1" applyAlignment="1">
      <alignment horizontal="center" vertical="center" wrapText="1"/>
    </xf>
    <xf numFmtId="9" fontId="8" fillId="0" borderId="31" xfId="2" applyFont="1" applyFill="1" applyBorder="1" applyAlignment="1" applyProtection="1">
      <alignment horizontal="center" vertical="center" wrapText="1"/>
    </xf>
    <xf numFmtId="9" fontId="9" fillId="0" borderId="11" xfId="2" applyFont="1" applyBorder="1" applyAlignment="1">
      <alignment horizontal="center" vertical="center" wrapText="1"/>
    </xf>
    <xf numFmtId="9" fontId="9" fillId="0" borderId="11" xfId="3" applyNumberFormat="1" applyFont="1" applyBorder="1" applyAlignment="1">
      <alignment horizontal="center" vertical="center" wrapText="1"/>
    </xf>
    <xf numFmtId="1" fontId="9" fillId="0" borderId="11" xfId="2" applyNumberFormat="1" applyFont="1" applyBorder="1" applyAlignment="1">
      <alignment horizontal="center" vertical="center" wrapText="1"/>
    </xf>
    <xf numFmtId="0" fontId="9" fillId="0" borderId="31" xfId="3" applyFont="1" applyBorder="1" applyAlignment="1">
      <alignment horizontal="center" vertical="center" wrapText="1"/>
    </xf>
    <xf numFmtId="0" fontId="9" fillId="0" borderId="58" xfId="3" applyFont="1" applyBorder="1" applyAlignment="1">
      <alignment horizontal="center" vertical="center" wrapText="1"/>
    </xf>
    <xf numFmtId="0" fontId="9" fillId="11" borderId="11" xfId="3" applyFont="1" applyFill="1" applyBorder="1" applyAlignment="1">
      <alignment horizontal="center" vertical="center" wrapText="1"/>
    </xf>
    <xf numFmtId="9" fontId="8" fillId="0" borderId="4" xfId="2" applyFont="1" applyFill="1" applyBorder="1" applyAlignment="1" applyProtection="1">
      <alignment horizontal="center" vertical="center" wrapText="1"/>
    </xf>
    <xf numFmtId="9" fontId="9" fillId="0" borderId="24" xfId="3" applyNumberFormat="1" applyFont="1" applyBorder="1" applyAlignment="1" applyProtection="1">
      <alignment horizontal="center" vertical="center" wrapText="1"/>
      <protection locked="0"/>
    </xf>
    <xf numFmtId="1" fontId="9" fillId="0" borderId="24" xfId="3" applyNumberFormat="1" applyFont="1" applyBorder="1" applyAlignment="1" applyProtection="1">
      <alignment horizontal="center" vertical="center" wrapText="1"/>
      <protection locked="0"/>
    </xf>
    <xf numFmtId="1" fontId="13" fillId="0" borderId="45" xfId="2" applyNumberFormat="1" applyFont="1" applyBorder="1" applyAlignment="1">
      <alignment horizontal="center" vertical="center" wrapText="1"/>
    </xf>
    <xf numFmtId="9" fontId="13" fillId="0" borderId="24" xfId="2" applyFont="1" applyBorder="1" applyAlignment="1">
      <alignment horizontal="center" vertical="center" wrapText="1"/>
    </xf>
    <xf numFmtId="1" fontId="13" fillId="0" borderId="24" xfId="2" applyNumberFormat="1" applyFont="1" applyBorder="1" applyAlignment="1">
      <alignment horizontal="center" vertical="center" wrapText="1"/>
    </xf>
    <xf numFmtId="0" fontId="9" fillId="0" borderId="45" xfId="3" applyFont="1" applyBorder="1" applyAlignment="1">
      <alignment horizontal="center" vertical="center" wrapText="1"/>
    </xf>
    <xf numFmtId="1" fontId="9" fillId="0" borderId="45" xfId="2" applyNumberFormat="1" applyFont="1" applyBorder="1" applyAlignment="1">
      <alignment horizontal="center" vertical="center" wrapText="1"/>
    </xf>
    <xf numFmtId="0" fontId="9" fillId="0" borderId="70" xfId="3" applyFont="1" applyBorder="1" applyAlignment="1">
      <alignment horizontal="center" vertical="center" wrapText="1"/>
    </xf>
    <xf numFmtId="9" fontId="45" fillId="0" borderId="24" xfId="3" applyNumberFormat="1" applyFont="1" applyBorder="1" applyAlignment="1" applyProtection="1">
      <alignment horizontal="center" vertical="center" wrapText="1"/>
      <protection locked="0"/>
    </xf>
    <xf numFmtId="0" fontId="45" fillId="0" borderId="7" xfId="3" applyFont="1" applyBorder="1" applyAlignment="1">
      <alignment vertical="center" wrapText="1"/>
    </xf>
    <xf numFmtId="0" fontId="9" fillId="11" borderId="31" xfId="3" applyFont="1" applyFill="1" applyBorder="1" applyAlignment="1">
      <alignment horizontal="center" vertical="center" wrapText="1"/>
    </xf>
    <xf numFmtId="0" fontId="13" fillId="0" borderId="45" xfId="3" applyFont="1" applyBorder="1" applyAlignment="1">
      <alignment horizontal="center" vertical="center" wrapText="1"/>
    </xf>
    <xf numFmtId="0" fontId="13" fillId="0" borderId="24" xfId="3" applyFont="1" applyBorder="1" applyAlignment="1">
      <alignment horizontal="center" vertical="center" wrapText="1"/>
    </xf>
    <xf numFmtId="164" fontId="8" fillId="0" borderId="24" xfId="1" applyFont="1" applyFill="1" applyBorder="1" applyAlignment="1" applyProtection="1">
      <alignment horizontal="center" vertical="center"/>
      <protection locked="0"/>
    </xf>
    <xf numFmtId="164" fontId="8" fillId="0" borderId="7" xfId="1" applyFont="1" applyBorder="1" applyAlignment="1" applyProtection="1">
      <alignment horizontal="center" vertical="center" wrapText="1"/>
      <protection locked="0"/>
    </xf>
    <xf numFmtId="164" fontId="9" fillId="0" borderId="45" xfId="1" applyFont="1" applyBorder="1" applyAlignment="1">
      <alignment horizontal="center" vertical="center" wrapText="1"/>
    </xf>
    <xf numFmtId="164" fontId="8" fillId="0" borderId="24" xfId="1" applyFont="1" applyBorder="1" applyAlignment="1" applyProtection="1">
      <alignment horizontal="center" vertical="center" wrapText="1"/>
      <protection locked="0"/>
    </xf>
    <xf numFmtId="164" fontId="9" fillId="0" borderId="24" xfId="1" applyFont="1" applyBorder="1" applyAlignment="1" applyProtection="1">
      <alignment horizontal="center" vertical="center" wrapText="1"/>
      <protection locked="0"/>
    </xf>
    <xf numFmtId="0" fontId="9" fillId="0" borderId="24" xfId="3" applyFont="1" applyBorder="1" applyAlignment="1">
      <alignment horizontal="center" vertical="center" wrapText="1"/>
    </xf>
    <xf numFmtId="9" fontId="9" fillId="0" borderId="58" xfId="3" applyNumberFormat="1" applyFont="1" applyBorder="1" applyAlignment="1">
      <alignment horizontal="center" vertical="center" wrapText="1"/>
    </xf>
    <xf numFmtId="0" fontId="52" fillId="11" borderId="20" xfId="0" applyFont="1" applyFill="1" applyBorder="1"/>
    <xf numFmtId="0" fontId="52" fillId="11" borderId="21" xfId="0" applyFont="1" applyFill="1" applyBorder="1"/>
    <xf numFmtId="0" fontId="52" fillId="11" borderId="22" xfId="0" applyFont="1" applyFill="1" applyBorder="1"/>
    <xf numFmtId="0" fontId="52" fillId="11" borderId="21" xfId="0" applyFont="1" applyFill="1" applyBorder="1" applyAlignment="1">
      <alignment vertical="center"/>
    </xf>
    <xf numFmtId="0" fontId="2" fillId="11" borderId="23" xfId="0" applyFont="1" applyFill="1" applyBorder="1"/>
    <xf numFmtId="0" fontId="52" fillId="11" borderId="0" xfId="0" applyFont="1" applyFill="1"/>
    <xf numFmtId="0" fontId="2" fillId="11" borderId="0" xfId="0" applyFont="1" applyFill="1"/>
    <xf numFmtId="0" fontId="52" fillId="11" borderId="23" xfId="0" applyFont="1" applyFill="1" applyBorder="1"/>
    <xf numFmtId="0" fontId="52" fillId="11" borderId="25" xfId="0" applyFont="1" applyFill="1" applyBorder="1"/>
    <xf numFmtId="0" fontId="53" fillId="11" borderId="0" xfId="0" applyFont="1" applyFill="1"/>
    <xf numFmtId="0" fontId="54" fillId="11" borderId="26" xfId="6" applyFont="1" applyFill="1" applyBorder="1" applyAlignment="1" applyProtection="1"/>
    <xf numFmtId="0" fontId="53" fillId="11" borderId="25" xfId="0" applyFont="1" applyFill="1" applyBorder="1"/>
    <xf numFmtId="0" fontId="52" fillId="11" borderId="27" xfId="0" applyFont="1" applyFill="1" applyBorder="1"/>
    <xf numFmtId="0" fontId="54" fillId="11" borderId="0" xfId="6" applyFont="1" applyFill="1" applyBorder="1" applyAlignment="1" applyProtection="1"/>
    <xf numFmtId="0" fontId="13" fillId="0" borderId="0" xfId="0" applyFont="1"/>
    <xf numFmtId="0" fontId="54" fillId="11" borderId="23" xfId="0" applyFont="1" applyFill="1" applyBorder="1"/>
    <xf numFmtId="0" fontId="52" fillId="11" borderId="28" xfId="0" applyFont="1" applyFill="1" applyBorder="1"/>
    <xf numFmtId="0" fontId="54" fillId="11" borderId="10" xfId="0" applyFont="1" applyFill="1" applyBorder="1"/>
    <xf numFmtId="0" fontId="53" fillId="11" borderId="10" xfId="0" applyFont="1" applyFill="1" applyBorder="1"/>
    <xf numFmtId="0" fontId="52" fillId="11" borderId="10" xfId="0" applyFont="1" applyFill="1" applyBorder="1"/>
    <xf numFmtId="0" fontId="53" fillId="11" borderId="28" xfId="0" applyFont="1" applyFill="1" applyBorder="1"/>
    <xf numFmtId="0" fontId="52" fillId="11" borderId="10" xfId="0" applyFont="1" applyFill="1" applyBorder="1" applyAlignment="1">
      <alignment vertical="center"/>
    </xf>
    <xf numFmtId="0" fontId="52" fillId="11" borderId="29" xfId="0" applyFont="1" applyFill="1" applyBorder="1"/>
    <xf numFmtId="0" fontId="13" fillId="0" borderId="0" xfId="0" applyFont="1" applyAlignment="1">
      <alignment vertical="top" wrapText="1"/>
    </xf>
    <xf numFmtId="0" fontId="13" fillId="0" borderId="0" xfId="0" applyFont="1" applyAlignment="1">
      <alignment vertical="center" wrapText="1"/>
    </xf>
    <xf numFmtId="9" fontId="31" fillId="11" borderId="34" xfId="0" applyNumberFormat="1" applyFont="1" applyFill="1" applyBorder="1"/>
    <xf numFmtId="0" fontId="52" fillId="11" borderId="0" xfId="0" applyFont="1" applyFill="1" applyAlignment="1">
      <alignment vertical="center"/>
    </xf>
    <xf numFmtId="0" fontId="54" fillId="11" borderId="0" xfId="0" applyFont="1" applyFill="1"/>
    <xf numFmtId="9" fontId="9" fillId="0" borderId="11" xfId="3" applyNumberFormat="1" applyFont="1" applyBorder="1" applyAlignment="1" applyProtection="1">
      <alignment horizontal="center" vertical="center" wrapText="1"/>
      <protection locked="0"/>
    </xf>
    <xf numFmtId="9" fontId="8" fillId="0" borderId="7" xfId="2" applyFont="1" applyFill="1" applyBorder="1" applyAlignment="1" applyProtection="1">
      <alignment horizontal="center" vertical="center"/>
      <protection locked="0"/>
    </xf>
    <xf numFmtId="0" fontId="9" fillId="0" borderId="31" xfId="0" applyFont="1" applyBorder="1" applyAlignment="1" applyProtection="1">
      <alignment vertical="center"/>
      <protection locked="0"/>
    </xf>
    <xf numFmtId="9" fontId="9" fillId="0" borderId="45" xfId="3" applyNumberFormat="1" applyFont="1" applyBorder="1" applyAlignment="1" applyProtection="1">
      <alignment horizontal="center" vertical="center" wrapText="1"/>
      <protection locked="0"/>
    </xf>
    <xf numFmtId="1" fontId="9" fillId="0" borderId="7" xfId="2" applyNumberFormat="1" applyFont="1" applyBorder="1" applyAlignment="1">
      <alignment horizontal="center" vertical="center" wrapText="1"/>
    </xf>
    <xf numFmtId="9" fontId="9" fillId="7" borderId="42" xfId="2" applyFont="1" applyFill="1" applyBorder="1" applyAlignment="1" applyProtection="1">
      <alignment vertical="center"/>
    </xf>
    <xf numFmtId="9" fontId="9" fillId="7" borderId="11" xfId="2" applyFont="1" applyFill="1" applyBorder="1" applyAlignment="1" applyProtection="1">
      <alignment vertical="center"/>
    </xf>
    <xf numFmtId="9" fontId="9" fillId="7" borderId="45" xfId="2" applyFont="1" applyFill="1" applyBorder="1" applyAlignment="1" applyProtection="1">
      <alignment vertical="center"/>
    </xf>
    <xf numFmtId="9" fontId="8" fillId="0" borderId="72" xfId="2" applyFont="1" applyFill="1" applyBorder="1" applyAlignment="1" applyProtection="1">
      <alignment vertical="center" wrapText="1"/>
    </xf>
    <xf numFmtId="9" fontId="8" fillId="0" borderId="16" xfId="2" applyFont="1" applyFill="1" applyBorder="1" applyAlignment="1" applyProtection="1">
      <alignment vertical="center" wrapText="1"/>
    </xf>
    <xf numFmtId="9" fontId="8" fillId="0" borderId="103" xfId="2" applyFont="1" applyFill="1" applyBorder="1" applyAlignment="1" applyProtection="1">
      <alignment vertical="center"/>
      <protection locked="0"/>
    </xf>
    <xf numFmtId="9" fontId="8" fillId="0" borderId="48" xfId="2" applyFont="1" applyFill="1" applyBorder="1" applyAlignment="1" applyProtection="1">
      <alignment vertical="center" wrapText="1"/>
    </xf>
    <xf numFmtId="9" fontId="8" fillId="0" borderId="15" xfId="2" applyFont="1" applyFill="1" applyBorder="1" applyAlignment="1" applyProtection="1">
      <alignment vertical="center" wrapText="1"/>
    </xf>
    <xf numFmtId="9" fontId="8" fillId="0" borderId="33" xfId="2" applyFont="1" applyFill="1" applyBorder="1" applyAlignment="1" applyProtection="1">
      <alignment vertical="center"/>
      <protection locked="0"/>
    </xf>
    <xf numFmtId="9" fontId="8" fillId="0" borderId="32" xfId="3" applyNumberFormat="1" applyFont="1" applyBorder="1" applyAlignment="1" applyProtection="1">
      <alignment horizontal="center" vertical="center" wrapText="1"/>
      <protection locked="0"/>
    </xf>
    <xf numFmtId="0" fontId="47" fillId="0" borderId="56" xfId="0" applyFont="1" applyBorder="1" applyAlignment="1">
      <alignment horizontal="center" vertical="center" wrapText="1"/>
    </xf>
    <xf numFmtId="0" fontId="47" fillId="0" borderId="57" xfId="0" applyFont="1" applyBorder="1" applyAlignment="1">
      <alignment horizontal="center" vertical="center" wrapText="1"/>
    </xf>
    <xf numFmtId="0" fontId="9" fillId="0" borderId="15" xfId="3" applyFont="1" applyBorder="1" applyAlignment="1">
      <alignment horizontal="center" vertical="center" wrapText="1"/>
    </xf>
    <xf numFmtId="0" fontId="36" fillId="14" borderId="15" xfId="0" applyFont="1" applyFill="1" applyBorder="1" applyAlignment="1">
      <alignment horizontal="center" vertical="center" wrapText="1"/>
    </xf>
    <xf numFmtId="0" fontId="36" fillId="14" borderId="2" xfId="0" applyFont="1" applyFill="1" applyBorder="1" applyAlignment="1">
      <alignment horizontal="center" vertical="center" wrapText="1"/>
    </xf>
    <xf numFmtId="9" fontId="9" fillId="0" borderId="15" xfId="3" applyNumberFormat="1" applyFont="1" applyBorder="1" applyAlignment="1" applyProtection="1">
      <alignment horizontal="center" vertical="center" wrapText="1"/>
      <protection locked="0"/>
    </xf>
    <xf numFmtId="9" fontId="8" fillId="0" borderId="13" xfId="3" applyNumberFormat="1" applyFont="1" applyBorder="1" applyAlignment="1" applyProtection="1">
      <alignment horizontal="center" vertical="center" wrapText="1"/>
      <protection locked="0"/>
    </xf>
    <xf numFmtId="0" fontId="9" fillId="0" borderId="26" xfId="3" applyFont="1" applyBorder="1" applyAlignment="1">
      <alignment horizontal="center" vertical="center" wrapText="1"/>
    </xf>
    <xf numFmtId="9" fontId="47" fillId="0" borderId="56" xfId="0" applyNumberFormat="1" applyFont="1" applyBorder="1" applyAlignment="1">
      <alignment horizontal="center" vertical="center" wrapText="1"/>
    </xf>
    <xf numFmtId="2" fontId="9" fillId="0" borderId="58" xfId="3" applyNumberFormat="1" applyFont="1" applyBorder="1" applyAlignment="1">
      <alignment horizontal="center" vertical="center" wrapText="1"/>
    </xf>
    <xf numFmtId="9" fontId="13" fillId="0" borderId="5" xfId="3" applyNumberFormat="1" applyFont="1" applyBorder="1" applyAlignment="1">
      <alignment horizontal="center" vertical="center" wrapText="1"/>
    </xf>
    <xf numFmtId="9" fontId="13" fillId="0" borderId="55" xfId="3" applyNumberFormat="1" applyFont="1" applyBorder="1" applyAlignment="1">
      <alignment horizontal="center" vertical="center" wrapText="1"/>
    </xf>
    <xf numFmtId="9" fontId="13" fillId="0" borderId="56" xfId="3" applyNumberFormat="1" applyFont="1" applyBorder="1" applyAlignment="1">
      <alignment horizontal="center" vertical="center" wrapText="1"/>
    </xf>
    <xf numFmtId="9" fontId="13" fillId="0" borderId="0" xfId="3" applyNumberFormat="1" applyFont="1" applyAlignment="1">
      <alignment horizontal="center" vertical="center" wrapText="1"/>
    </xf>
    <xf numFmtId="9" fontId="37" fillId="0" borderId="58" xfId="2" applyFont="1" applyFill="1" applyBorder="1" applyAlignment="1">
      <alignment horizontal="center" vertical="center" wrapText="1"/>
    </xf>
    <xf numFmtId="0" fontId="47" fillId="0" borderId="14" xfId="0" applyFont="1" applyBorder="1" applyAlignment="1">
      <alignment horizontal="left" vertical="center" wrapText="1"/>
    </xf>
    <xf numFmtId="0" fontId="47" fillId="0" borderId="14" xfId="0" applyFont="1" applyBorder="1" applyAlignment="1">
      <alignment vertical="center" wrapText="1"/>
    </xf>
    <xf numFmtId="0" fontId="47" fillId="0" borderId="61" xfId="0" applyFont="1" applyBorder="1" applyAlignment="1">
      <alignment vertical="center" wrapText="1"/>
    </xf>
    <xf numFmtId="0" fontId="36" fillId="14" borderId="58" xfId="0" applyFont="1" applyFill="1" applyBorder="1" applyAlignment="1">
      <alignment horizontal="center" vertical="center" wrapText="1"/>
    </xf>
    <xf numFmtId="9" fontId="47" fillId="0" borderId="58" xfId="2" applyFont="1" applyFill="1" applyBorder="1" applyAlignment="1">
      <alignment horizontal="center" vertical="center" wrapText="1"/>
    </xf>
    <xf numFmtId="0" fontId="44" fillId="0" borderId="31" xfId="3" applyFont="1" applyBorder="1" applyAlignment="1">
      <alignment horizontal="center" vertical="center" wrapText="1"/>
    </xf>
    <xf numFmtId="2" fontId="9" fillId="0" borderId="11" xfId="1" applyNumberFormat="1" applyFont="1" applyBorder="1" applyAlignment="1">
      <alignment horizontal="center" vertical="center" wrapText="1"/>
    </xf>
    <xf numFmtId="9" fontId="8" fillId="0" borderId="15" xfId="2" applyFont="1" applyFill="1" applyBorder="1" applyAlignment="1" applyProtection="1">
      <alignment horizontal="center" vertical="center" wrapText="1"/>
    </xf>
    <xf numFmtId="9" fontId="8" fillId="0" borderId="32" xfId="2" applyFont="1" applyFill="1" applyBorder="1" applyAlignment="1" applyProtection="1">
      <alignment horizontal="center" vertical="center" wrapText="1"/>
    </xf>
    <xf numFmtId="9" fontId="8" fillId="0" borderId="33" xfId="2" applyFont="1" applyFill="1" applyBorder="1" applyAlignment="1" applyProtection="1">
      <alignment horizontal="center" vertical="center"/>
      <protection locked="0"/>
    </xf>
    <xf numFmtId="0" fontId="9" fillId="0" borderId="16" xfId="3" applyFont="1" applyBorder="1" applyAlignment="1">
      <alignment horizontal="center" vertical="center" wrapText="1"/>
    </xf>
    <xf numFmtId="0" fontId="8" fillId="0" borderId="103" xfId="3" applyFont="1" applyBorder="1" applyAlignment="1" applyProtection="1">
      <alignment horizontal="center" vertical="center" wrapText="1"/>
      <protection locked="0"/>
    </xf>
    <xf numFmtId="9" fontId="9" fillId="0" borderId="7" xfId="2" applyFont="1" applyBorder="1" applyAlignment="1" applyProtection="1">
      <alignment horizontal="center" vertical="center" wrapText="1"/>
      <protection locked="0"/>
    </xf>
    <xf numFmtId="2" fontId="8" fillId="0" borderId="7" xfId="3" applyNumberFormat="1" applyFont="1" applyBorder="1" applyAlignment="1" applyProtection="1">
      <alignment horizontal="center" vertical="center" wrapText="1"/>
      <protection locked="0"/>
    </xf>
    <xf numFmtId="0" fontId="13" fillId="0" borderId="58" xfId="3" applyFont="1" applyBorder="1" applyAlignment="1">
      <alignment horizontal="center" vertical="center" wrapText="1"/>
    </xf>
    <xf numFmtId="9" fontId="9" fillId="0" borderId="31" xfId="3" applyNumberFormat="1" applyFont="1" applyBorder="1" applyAlignment="1">
      <alignment horizontal="center" vertical="center" wrapText="1"/>
    </xf>
    <xf numFmtId="9" fontId="8" fillId="0" borderId="31" xfId="3" applyNumberFormat="1" applyFont="1" applyBorder="1" applyAlignment="1" applyProtection="1">
      <alignment horizontal="center" vertical="center" wrapText="1"/>
      <protection locked="0"/>
    </xf>
    <xf numFmtId="1" fontId="9" fillId="0" borderId="31" xfId="3" applyNumberFormat="1" applyFont="1" applyBorder="1" applyAlignment="1" applyProtection="1">
      <alignment horizontal="center" vertical="center" wrapText="1"/>
      <protection locked="0"/>
    </xf>
    <xf numFmtId="0" fontId="47" fillId="0" borderId="31" xfId="3" applyFont="1" applyBorder="1" applyAlignment="1">
      <alignment horizontal="center" vertical="center" wrapText="1"/>
    </xf>
    <xf numFmtId="9" fontId="47" fillId="0" borderId="7" xfId="3" applyNumberFormat="1" applyFont="1" applyBorder="1" applyAlignment="1" applyProtection="1">
      <alignment horizontal="center" vertical="center" wrapText="1"/>
      <protection locked="0"/>
    </xf>
    <xf numFmtId="9" fontId="9" fillId="0" borderId="11" xfId="1" applyNumberFormat="1" applyFont="1" applyBorder="1" applyAlignment="1">
      <alignment horizontal="center" vertical="center" wrapText="1"/>
    </xf>
    <xf numFmtId="0" fontId="9" fillId="0" borderId="13" xfId="3" applyFont="1" applyBorder="1" applyAlignment="1">
      <alignment horizontal="center" vertical="center" wrapText="1"/>
    </xf>
    <xf numFmtId="9" fontId="47" fillId="0" borderId="16" xfId="0" applyNumberFormat="1" applyFont="1" applyBorder="1" applyAlignment="1">
      <alignment horizontal="center" vertical="center" wrapText="1"/>
    </xf>
    <xf numFmtId="0" fontId="47" fillId="0" borderId="32" xfId="0" applyFont="1" applyBorder="1" applyAlignment="1">
      <alignment horizontal="center" vertical="center" wrapText="1"/>
    </xf>
    <xf numFmtId="9" fontId="47" fillId="0" borderId="11" xfId="2" applyFont="1" applyFill="1" applyBorder="1" applyAlignment="1">
      <alignment horizontal="center" vertical="center" wrapText="1"/>
    </xf>
    <xf numFmtId="0" fontId="47" fillId="0" borderId="13" xfId="0" applyFont="1" applyBorder="1" applyAlignment="1">
      <alignment horizontal="center" vertical="center" wrapText="1"/>
    </xf>
    <xf numFmtId="9" fontId="8" fillId="0" borderId="5" xfId="2" applyFont="1" applyFill="1" applyBorder="1" applyAlignment="1" applyProtection="1">
      <alignment horizontal="center" vertical="center"/>
      <protection locked="0"/>
    </xf>
    <xf numFmtId="1" fontId="9" fillId="0" borderId="11" xfId="3" applyNumberFormat="1" applyFont="1" applyBorder="1" applyAlignment="1" applyProtection="1">
      <alignment horizontal="center" vertical="center" wrapText="1"/>
      <protection locked="0"/>
    </xf>
    <xf numFmtId="1" fontId="9" fillId="0" borderId="7" xfId="13" applyNumberFormat="1" applyFont="1" applyBorder="1" applyAlignment="1" applyProtection="1">
      <alignment horizontal="center" vertical="center" wrapText="1"/>
      <protection locked="0"/>
    </xf>
    <xf numFmtId="1" fontId="8" fillId="0" borderId="58" xfId="3" applyNumberFormat="1" applyFont="1" applyBorder="1" applyAlignment="1" applyProtection="1">
      <alignment horizontal="center" vertical="center" wrapText="1"/>
      <protection locked="0"/>
    </xf>
    <xf numFmtId="0" fontId="8" fillId="0" borderId="112" xfId="3" applyFont="1" applyBorder="1" applyAlignment="1" applyProtection="1">
      <alignment horizontal="center" vertical="center" wrapText="1"/>
      <protection locked="0"/>
    </xf>
    <xf numFmtId="9" fontId="8" fillId="0" borderId="69" xfId="2" applyFont="1" applyFill="1" applyBorder="1" applyAlignment="1" applyProtection="1">
      <alignment horizontal="center" vertical="center" wrapText="1"/>
    </xf>
    <xf numFmtId="0" fontId="13" fillId="0" borderId="55" xfId="3" applyFont="1" applyBorder="1" applyAlignment="1">
      <alignment horizontal="center" vertical="center" wrapText="1"/>
    </xf>
    <xf numFmtId="9" fontId="14" fillId="0" borderId="7" xfId="2" applyFont="1" applyFill="1" applyBorder="1" applyAlignment="1" applyProtection="1">
      <alignment horizontal="center" vertical="center" wrapText="1"/>
    </xf>
    <xf numFmtId="0" fontId="13" fillId="0" borderId="15" xfId="3" applyFont="1" applyBorder="1" applyAlignment="1">
      <alignment horizontal="center" vertical="center" wrapText="1"/>
    </xf>
    <xf numFmtId="1" fontId="8" fillId="0" borderId="15" xfId="3" applyNumberFormat="1" applyFont="1" applyBorder="1" applyAlignment="1" applyProtection="1">
      <alignment horizontal="center" vertical="center" wrapText="1"/>
      <protection locked="0"/>
    </xf>
    <xf numFmtId="9" fontId="45" fillId="0" borderId="45" xfId="3" applyNumberFormat="1" applyFont="1" applyBorder="1" applyAlignment="1" applyProtection="1">
      <alignment horizontal="center" vertical="center" wrapText="1"/>
      <protection locked="0"/>
    </xf>
    <xf numFmtId="0" fontId="13" fillId="0" borderId="114" xfId="3" applyFont="1" applyBorder="1" applyAlignment="1">
      <alignment horizontal="center" vertical="center" wrapText="1"/>
    </xf>
    <xf numFmtId="0" fontId="13" fillId="0" borderId="16" xfId="3" applyFont="1" applyBorder="1" applyAlignment="1">
      <alignment horizontal="center" vertical="center" wrapText="1"/>
    </xf>
    <xf numFmtId="0" fontId="13" fillId="0" borderId="72" xfId="3" applyFont="1" applyBorder="1" applyAlignment="1">
      <alignment horizontal="center" vertical="center" wrapText="1"/>
    </xf>
    <xf numFmtId="0" fontId="47" fillId="0" borderId="11" xfId="3" applyFont="1" applyBorder="1" applyAlignment="1">
      <alignment horizontal="center" vertical="center" wrapText="1"/>
    </xf>
    <xf numFmtId="0" fontId="47" fillId="0" borderId="7" xfId="3" applyFont="1" applyBorder="1" applyAlignment="1">
      <alignment horizontal="center" vertical="center" wrapText="1"/>
    </xf>
    <xf numFmtId="0" fontId="47" fillId="0" borderId="58" xfId="3" applyFont="1" applyBorder="1" applyAlignment="1">
      <alignment horizontal="center" vertical="center" wrapText="1"/>
    </xf>
    <xf numFmtId="0" fontId="47" fillId="0" borderId="5" xfId="3" applyFont="1" applyBorder="1" applyAlignment="1">
      <alignment horizontal="center" vertical="center" wrapText="1"/>
    </xf>
    <xf numFmtId="9" fontId="47" fillId="0" borderId="58" xfId="3" applyNumberFormat="1" applyFont="1" applyBorder="1" applyAlignment="1">
      <alignment horizontal="center" vertical="center" wrapText="1"/>
    </xf>
    <xf numFmtId="0" fontId="47" fillId="0" borderId="45" xfId="3" applyFont="1" applyBorder="1" applyAlignment="1">
      <alignment horizontal="center" vertical="center" wrapText="1"/>
    </xf>
    <xf numFmtId="9" fontId="47" fillId="0" borderId="45" xfId="3" applyNumberFormat="1" applyFont="1" applyBorder="1" applyAlignment="1">
      <alignment horizontal="center" vertical="center" wrapText="1"/>
    </xf>
    <xf numFmtId="9" fontId="47" fillId="0" borderId="11" xfId="3" applyNumberFormat="1" applyFont="1" applyBorder="1" applyAlignment="1">
      <alignment horizontal="center" vertical="center" wrapText="1"/>
    </xf>
    <xf numFmtId="0" fontId="47" fillId="0" borderId="103" xfId="3" applyFont="1" applyBorder="1" applyAlignment="1">
      <alignment horizontal="center" vertical="center" wrapText="1"/>
    </xf>
    <xf numFmtId="0" fontId="47" fillId="0" borderId="101" xfId="3" applyFont="1" applyBorder="1" applyAlignment="1">
      <alignment horizontal="center" vertical="center" wrapText="1"/>
    </xf>
    <xf numFmtId="0" fontId="47" fillId="0" borderId="56" xfId="3" applyFont="1" applyBorder="1" applyAlignment="1">
      <alignment horizontal="center" vertical="center" wrapText="1"/>
    </xf>
    <xf numFmtId="0" fontId="13" fillId="0" borderId="66" xfId="3" applyFont="1" applyBorder="1" applyAlignment="1">
      <alignment horizontal="center" vertical="center" wrapText="1"/>
    </xf>
    <xf numFmtId="9" fontId="47" fillId="0" borderId="15" xfId="3" applyNumberFormat="1" applyFont="1" applyBorder="1" applyAlignment="1" applyProtection="1">
      <alignment horizontal="center" vertical="center" wrapText="1"/>
      <protection locked="0"/>
    </xf>
    <xf numFmtId="0" fontId="47" fillId="0" borderId="15" xfId="3" applyFont="1" applyBorder="1" applyAlignment="1">
      <alignment horizontal="center" vertical="center" wrapText="1"/>
    </xf>
    <xf numFmtId="0" fontId="47" fillId="0" borderId="88" xfId="3" applyFont="1" applyBorder="1" applyAlignment="1" applyProtection="1">
      <alignment horizontal="center" vertical="center" wrapText="1"/>
      <protection locked="0"/>
    </xf>
    <xf numFmtId="0" fontId="47" fillId="0" borderId="62" xfId="3" applyFont="1" applyBorder="1" applyAlignment="1">
      <alignment horizontal="center" vertical="center" wrapText="1"/>
    </xf>
    <xf numFmtId="0" fontId="47" fillId="0" borderId="102" xfId="3" applyFont="1" applyBorder="1" applyAlignment="1">
      <alignment horizontal="center" vertical="center" wrapText="1"/>
    </xf>
    <xf numFmtId="0" fontId="47" fillId="0" borderId="70" xfId="3" applyFont="1" applyBorder="1" applyAlignment="1">
      <alignment horizontal="center" vertical="center" wrapText="1"/>
    </xf>
    <xf numFmtId="0" fontId="47" fillId="0" borderId="106" xfId="3" applyFont="1" applyBorder="1" applyAlignment="1">
      <alignment horizontal="center" vertical="center" wrapText="1"/>
    </xf>
    <xf numFmtId="9" fontId="47" fillId="0" borderId="55" xfId="3" applyNumberFormat="1" applyFont="1" applyBorder="1" applyAlignment="1">
      <alignment horizontal="center" vertical="center" wrapText="1"/>
    </xf>
    <xf numFmtId="2" fontId="47" fillId="0" borderId="58" xfId="3" applyNumberFormat="1" applyFont="1" applyBorder="1" applyAlignment="1">
      <alignment horizontal="center" vertical="center" wrapText="1"/>
    </xf>
    <xf numFmtId="9" fontId="47" fillId="0" borderId="31" xfId="3" applyNumberFormat="1" applyFont="1" applyBorder="1" applyAlignment="1">
      <alignment horizontal="center" vertical="center" wrapText="1"/>
    </xf>
    <xf numFmtId="9" fontId="47" fillId="0" borderId="58" xfId="2" applyFont="1" applyBorder="1" applyAlignment="1">
      <alignment horizontal="center" vertical="center" wrapText="1"/>
    </xf>
    <xf numFmtId="9" fontId="47" fillId="0" borderId="58" xfId="3" applyNumberFormat="1" applyFont="1" applyBorder="1" applyAlignment="1" applyProtection="1">
      <alignment horizontal="center" vertical="center" wrapText="1"/>
      <protection locked="0"/>
    </xf>
    <xf numFmtId="0" fontId="47" fillId="0" borderId="16" xfId="3" applyFont="1" applyBorder="1" applyAlignment="1">
      <alignment horizontal="center" vertical="center" wrapText="1"/>
    </xf>
    <xf numFmtId="9" fontId="47" fillId="0" borderId="16" xfId="2" applyFont="1" applyBorder="1" applyAlignment="1">
      <alignment horizontal="center" vertical="center" wrapText="1"/>
    </xf>
    <xf numFmtId="9" fontId="47" fillId="0" borderId="16" xfId="3" applyNumberFormat="1" applyFont="1" applyBorder="1" applyAlignment="1" applyProtection="1">
      <alignment horizontal="center" vertical="center" wrapText="1"/>
      <protection locked="0"/>
    </xf>
    <xf numFmtId="164" fontId="47" fillId="0" borderId="103" xfId="1" applyFont="1" applyBorder="1" applyAlignment="1">
      <alignment horizontal="center" vertical="center" wrapText="1"/>
    </xf>
    <xf numFmtId="0" fontId="8" fillId="0" borderId="58" xfId="0" applyFont="1" applyBorder="1" applyAlignment="1">
      <alignment vertical="center" wrapText="1"/>
    </xf>
    <xf numFmtId="0" fontId="47" fillId="11" borderId="55" xfId="3" applyFont="1" applyFill="1" applyBorder="1" applyAlignment="1">
      <alignment horizontal="center" vertical="center" wrapText="1"/>
    </xf>
    <xf numFmtId="0" fontId="47" fillId="11" borderId="7" xfId="3" applyFont="1" applyFill="1" applyBorder="1" applyAlignment="1">
      <alignment horizontal="center" vertical="center" wrapText="1"/>
    </xf>
    <xf numFmtId="0" fontId="47" fillId="11" borderId="15" xfId="3" applyFont="1" applyFill="1" applyBorder="1" applyAlignment="1">
      <alignment horizontal="center" vertical="center" wrapText="1"/>
    </xf>
    <xf numFmtId="0" fontId="14" fillId="11" borderId="66" xfId="3" applyFont="1" applyFill="1" applyBorder="1" applyAlignment="1">
      <alignment horizontal="center" vertical="center" wrapText="1"/>
    </xf>
    <xf numFmtId="0" fontId="9" fillId="11" borderId="13" xfId="3" applyFont="1" applyFill="1" applyBorder="1" applyAlignment="1">
      <alignment horizontal="center" vertical="center" wrapText="1"/>
    </xf>
    <xf numFmtId="0" fontId="9" fillId="0" borderId="55" xfId="3" applyFont="1" applyBorder="1" applyAlignment="1">
      <alignment horizontal="center" vertical="center" wrapText="1"/>
    </xf>
    <xf numFmtId="9" fontId="9" fillId="0" borderId="105" xfId="3" applyNumberFormat="1" applyFont="1" applyBorder="1" applyAlignment="1">
      <alignment horizontal="center" vertical="center" wrapText="1"/>
    </xf>
    <xf numFmtId="9" fontId="9" fillId="0" borderId="55" xfId="3" applyNumberFormat="1" applyFont="1" applyBorder="1" applyAlignment="1">
      <alignment horizontal="center" vertical="center" wrapText="1"/>
    </xf>
    <xf numFmtId="9" fontId="8" fillId="0" borderId="48" xfId="2" applyFont="1" applyFill="1" applyBorder="1" applyAlignment="1" applyProtection="1">
      <alignment horizontal="center" vertical="center" wrapText="1"/>
    </xf>
    <xf numFmtId="9" fontId="37" fillId="0" borderId="61" xfId="0" applyNumberFormat="1" applyFont="1" applyBorder="1" applyAlignment="1">
      <alignment horizontal="center" vertical="center" wrapText="1"/>
    </xf>
    <xf numFmtId="0" fontId="9" fillId="11" borderId="26" xfId="3" applyFont="1" applyFill="1" applyBorder="1" applyAlignment="1">
      <alignment horizontal="center" vertical="center" wrapText="1"/>
    </xf>
    <xf numFmtId="0" fontId="9" fillId="11" borderId="15" xfId="3" applyFont="1" applyFill="1" applyBorder="1" applyAlignment="1">
      <alignment horizontal="center" vertical="center" wrapText="1"/>
    </xf>
    <xf numFmtId="1" fontId="9" fillId="0" borderId="15" xfId="3" applyNumberFormat="1" applyFont="1" applyBorder="1" applyAlignment="1" applyProtection="1">
      <alignment horizontal="center" vertical="center" wrapText="1"/>
      <protection locked="0"/>
    </xf>
    <xf numFmtId="0" fontId="8" fillId="0" borderId="88" xfId="3" applyFont="1" applyBorder="1" applyAlignment="1" applyProtection="1">
      <alignment horizontal="center" vertical="center" wrapText="1"/>
      <protection locked="0"/>
    </xf>
    <xf numFmtId="0" fontId="60" fillId="0" borderId="89" xfId="3" applyFont="1" applyBorder="1" applyAlignment="1" applyProtection="1">
      <alignment horizontal="center" vertical="center" wrapText="1"/>
      <protection locked="0"/>
    </xf>
    <xf numFmtId="0" fontId="61" fillId="0" borderId="7" xfId="0" applyFont="1" applyBorder="1" applyAlignment="1">
      <alignment horizontal="center" vertical="center" wrapText="1"/>
    </xf>
    <xf numFmtId="0" fontId="61" fillId="0" borderId="13" xfId="0" applyFont="1" applyBorder="1" applyAlignment="1">
      <alignment horizontal="center" vertical="center" wrapText="1"/>
    </xf>
    <xf numFmtId="0" fontId="61" fillId="0" borderId="58" xfId="0" applyFont="1" applyBorder="1" applyAlignment="1">
      <alignment horizontal="center" vertical="center" wrapText="1"/>
    </xf>
    <xf numFmtId="1" fontId="47" fillId="0" borderId="7" xfId="0" applyNumberFormat="1" applyFont="1" applyBorder="1" applyAlignment="1">
      <alignment horizontal="center" vertical="center" wrapText="1"/>
    </xf>
    <xf numFmtId="0" fontId="63" fillId="0" borderId="55" xfId="3" applyFont="1" applyBorder="1" applyAlignment="1">
      <alignment horizontal="center" vertical="center" wrapText="1"/>
    </xf>
    <xf numFmtId="0" fontId="64" fillId="0" borderId="56" xfId="3" applyFont="1" applyBorder="1" applyAlignment="1">
      <alignment horizontal="center" vertical="center" wrapText="1"/>
    </xf>
    <xf numFmtId="0" fontId="56" fillId="0" borderId="58" xfId="3" applyFont="1" applyBorder="1" applyAlignment="1">
      <alignment horizontal="center" vertical="center" wrapText="1"/>
    </xf>
    <xf numFmtId="9" fontId="8" fillId="0" borderId="34" xfId="3" applyNumberFormat="1" applyFont="1" applyBorder="1" applyAlignment="1" applyProtection="1">
      <alignment horizontal="center" vertical="center" wrapText="1"/>
      <protection locked="0"/>
    </xf>
    <xf numFmtId="0" fontId="61" fillId="0" borderId="101" xfId="3" applyFont="1" applyBorder="1" applyAlignment="1">
      <alignment horizontal="center" vertical="center" wrapText="1"/>
    </xf>
    <xf numFmtId="9" fontId="60" fillId="0" borderId="7" xfId="2" applyFont="1" applyBorder="1" applyAlignment="1">
      <alignment horizontal="center" vertical="center" wrapText="1"/>
    </xf>
    <xf numFmtId="9" fontId="60" fillId="0" borderId="13" xfId="2" applyFont="1" applyBorder="1" applyAlignment="1">
      <alignment horizontal="center" vertical="center" wrapText="1"/>
    </xf>
    <xf numFmtId="0" fontId="64" fillId="0" borderId="31" xfId="3" applyFont="1" applyBorder="1" applyAlignment="1">
      <alignment horizontal="center" vertical="center" wrapText="1"/>
    </xf>
    <xf numFmtId="0" fontId="61" fillId="0" borderId="58" xfId="0" applyFont="1" applyBorder="1" applyAlignment="1">
      <alignment horizontal="left" vertical="center" wrapText="1"/>
    </xf>
    <xf numFmtId="0" fontId="64" fillId="0" borderId="58" xfId="3" applyFont="1" applyBorder="1" applyAlignment="1">
      <alignment horizontal="center" vertical="center" wrapText="1"/>
    </xf>
    <xf numFmtId="0" fontId="65" fillId="0" borderId="31" xfId="3" applyFont="1" applyBorder="1" applyAlignment="1">
      <alignment horizontal="center" vertical="center" wrapText="1"/>
    </xf>
    <xf numFmtId="0" fontId="61" fillId="0" borderId="11" xfId="3" applyFont="1" applyBorder="1" applyAlignment="1">
      <alignment horizontal="center" vertical="center" wrapText="1"/>
    </xf>
    <xf numFmtId="0" fontId="60" fillId="0" borderId="45" xfId="3" applyFont="1" applyBorder="1" applyAlignment="1" applyProtection="1">
      <alignment horizontal="center" vertical="center" wrapText="1"/>
      <protection locked="0"/>
    </xf>
    <xf numFmtId="0" fontId="9" fillId="0" borderId="55" xfId="3" applyFont="1" applyBorder="1" applyAlignment="1">
      <alignment vertical="center" wrapText="1"/>
    </xf>
    <xf numFmtId="0" fontId="57" fillId="0" borderId="55" xfId="0" applyFont="1" applyBorder="1" applyAlignment="1">
      <alignment horizontal="center" vertical="center" wrapText="1"/>
    </xf>
    <xf numFmtId="0" fontId="57" fillId="0" borderId="26" xfId="0" applyFont="1" applyBorder="1" applyAlignment="1">
      <alignment horizontal="center" vertical="center" wrapText="1"/>
    </xf>
    <xf numFmtId="0" fontId="57" fillId="0" borderId="16" xfId="0" applyFont="1" applyBorder="1" applyAlignment="1">
      <alignment horizontal="center" vertical="center" wrapText="1"/>
    </xf>
    <xf numFmtId="0" fontId="45" fillId="0" borderId="31" xfId="3" applyFont="1" applyBorder="1" applyAlignment="1">
      <alignment horizontal="center" vertical="center" wrapText="1"/>
    </xf>
    <xf numFmtId="0" fontId="61" fillId="0" borderId="70" xfId="0" applyFont="1" applyBorder="1" applyAlignment="1">
      <alignment horizontal="center" vertical="center" wrapText="1"/>
    </xf>
    <xf numFmtId="9" fontId="61" fillId="0" borderId="58" xfId="0" applyNumberFormat="1" applyFont="1" applyBorder="1" applyAlignment="1">
      <alignment horizontal="center" vertical="center" wrapText="1"/>
    </xf>
    <xf numFmtId="0" fontId="60" fillId="0" borderId="58" xfId="0" applyFont="1" applyBorder="1" applyAlignment="1">
      <alignment vertical="center" wrapText="1"/>
    </xf>
    <xf numFmtId="9" fontId="47" fillId="0" borderId="16" xfId="1" applyNumberFormat="1" applyFont="1" applyBorder="1" applyAlignment="1">
      <alignment horizontal="center" vertical="center" wrapText="1"/>
    </xf>
    <xf numFmtId="9" fontId="60" fillId="0" borderId="7" xfId="3" applyNumberFormat="1" applyFont="1" applyBorder="1" applyAlignment="1" applyProtection="1">
      <alignment horizontal="center" vertical="center" wrapText="1"/>
      <protection locked="0"/>
    </xf>
    <xf numFmtId="0" fontId="64" fillId="0" borderId="7" xfId="3" applyFont="1" applyBorder="1" applyAlignment="1">
      <alignment horizontal="center" vertical="center" wrapText="1"/>
    </xf>
    <xf numFmtId="9" fontId="64" fillId="0" borderId="7" xfId="3" applyNumberFormat="1" applyFont="1" applyBorder="1" applyAlignment="1" applyProtection="1">
      <alignment horizontal="center" vertical="center" wrapText="1"/>
      <protection locked="0"/>
    </xf>
    <xf numFmtId="9" fontId="60" fillId="0" borderId="13" xfId="3" applyNumberFormat="1" applyFont="1" applyBorder="1" applyAlignment="1" applyProtection="1">
      <alignment horizontal="center" vertical="center" wrapText="1"/>
      <protection locked="0"/>
    </xf>
    <xf numFmtId="0" fontId="64" fillId="11" borderId="58" xfId="3" applyFont="1" applyFill="1" applyBorder="1" applyAlignment="1">
      <alignment horizontal="center" vertical="center" wrapText="1"/>
    </xf>
    <xf numFmtId="0" fontId="9" fillId="0" borderId="66" xfId="3" applyFont="1" applyBorder="1" applyAlignment="1">
      <alignment horizontal="center" vertical="center" wrapText="1"/>
    </xf>
    <xf numFmtId="1" fontId="64" fillId="0" borderId="24" xfId="3" applyNumberFormat="1" applyFont="1" applyBorder="1" applyAlignment="1" applyProtection="1">
      <alignment horizontal="center" vertical="center" wrapText="1"/>
      <protection locked="0"/>
    </xf>
    <xf numFmtId="1" fontId="63" fillId="0" borderId="45" xfId="2" applyNumberFormat="1" applyFont="1" applyBorder="1" applyAlignment="1">
      <alignment horizontal="center" vertical="center" wrapText="1"/>
    </xf>
    <xf numFmtId="1" fontId="9" fillId="0" borderId="15" xfId="1" applyNumberFormat="1" applyFont="1" applyBorder="1" applyAlignment="1" applyProtection="1">
      <alignment horizontal="center" vertical="center" wrapText="1"/>
      <protection locked="0"/>
    </xf>
    <xf numFmtId="9" fontId="66" fillId="4" borderId="24" xfId="2" applyFont="1" applyFill="1" applyBorder="1" applyAlignment="1" applyProtection="1">
      <alignment horizontal="center" vertical="center" wrapText="1"/>
      <protection locked="0"/>
    </xf>
    <xf numFmtId="0" fontId="64" fillId="0" borderId="4" xfId="0" applyFont="1" applyBorder="1" applyAlignment="1" applyProtection="1">
      <alignment vertical="center"/>
      <protection locked="0"/>
    </xf>
    <xf numFmtId="9" fontId="66" fillId="4" borderId="42" xfId="2" applyFont="1" applyFill="1" applyBorder="1" applyAlignment="1" applyProtection="1">
      <alignment horizontal="center" vertical="center" wrapText="1"/>
      <protection locked="0"/>
    </xf>
    <xf numFmtId="9" fontId="66" fillId="4" borderId="11" xfId="2" applyFont="1" applyFill="1" applyBorder="1" applyAlignment="1" applyProtection="1">
      <alignment horizontal="center" vertical="center" wrapText="1"/>
      <protection locked="0"/>
    </xf>
    <xf numFmtId="0" fontId="8" fillId="0" borderId="24" xfId="3" applyFont="1" applyBorder="1" applyAlignment="1" applyProtection="1">
      <alignment horizontal="center" vertical="center" wrapText="1"/>
      <protection locked="0"/>
    </xf>
    <xf numFmtId="0" fontId="60" fillId="0" borderId="120" xfId="3" applyFont="1" applyBorder="1" applyAlignment="1" applyProtection="1">
      <alignment horizontal="center" vertical="center" wrapText="1"/>
      <protection locked="0"/>
    </xf>
    <xf numFmtId="0" fontId="44" fillId="0" borderId="112" xfId="3" applyFont="1" applyBorder="1" applyAlignment="1">
      <alignment horizontal="center" vertical="center" wrapText="1"/>
    </xf>
    <xf numFmtId="0" fontId="60" fillId="0" borderId="121" xfId="3" applyFont="1" applyBorder="1" applyAlignment="1" applyProtection="1">
      <alignment horizontal="center" vertical="center" wrapText="1"/>
      <protection locked="0"/>
    </xf>
    <xf numFmtId="9" fontId="8" fillId="0" borderId="34" xfId="2" applyFont="1" applyFill="1" applyBorder="1" applyAlignment="1" applyProtection="1">
      <alignment horizontal="center" vertical="center"/>
      <protection locked="0"/>
    </xf>
    <xf numFmtId="9" fontId="8" fillId="0" borderId="14" xfId="2" applyFont="1" applyFill="1" applyBorder="1" applyAlignment="1" applyProtection="1">
      <alignment horizontal="center" vertical="center"/>
      <protection locked="0"/>
    </xf>
    <xf numFmtId="9" fontId="9" fillId="11" borderId="11" xfId="3" applyNumberFormat="1" applyFont="1" applyFill="1" applyBorder="1" applyAlignment="1">
      <alignment horizontal="center" vertical="center" wrapText="1"/>
    </xf>
    <xf numFmtId="0" fontId="8" fillId="11" borderId="45" xfId="3" applyFont="1" applyFill="1" applyBorder="1" applyAlignment="1" applyProtection="1">
      <alignment horizontal="center" vertical="center" wrapText="1"/>
      <protection locked="0"/>
    </xf>
    <xf numFmtId="0" fontId="47" fillId="0" borderId="55" xfId="3" applyFont="1" applyBorder="1" applyAlignment="1">
      <alignment horizontal="center" vertical="center" wrapText="1"/>
    </xf>
    <xf numFmtId="9" fontId="47" fillId="0" borderId="31" xfId="3" applyNumberFormat="1" applyFont="1" applyBorder="1" applyAlignment="1" applyProtection="1">
      <alignment horizontal="center" vertical="center" wrapText="1"/>
      <protection locked="0"/>
    </xf>
    <xf numFmtId="9" fontId="47" fillId="0" borderId="11" xfId="3" applyNumberFormat="1" applyFont="1" applyBorder="1" applyAlignment="1" applyProtection="1">
      <alignment horizontal="center" vertical="center" wrapText="1"/>
      <protection locked="0"/>
    </xf>
    <xf numFmtId="1" fontId="9" fillId="11" borderId="7" xfId="1" applyNumberFormat="1" applyFont="1" applyFill="1" applyBorder="1" applyAlignment="1" applyProtection="1">
      <alignment horizontal="center" vertical="center" wrapText="1"/>
      <protection locked="0"/>
    </xf>
    <xf numFmtId="9" fontId="47" fillId="0" borderId="13" xfId="2" applyFont="1" applyFill="1" applyBorder="1" applyAlignment="1" applyProtection="1">
      <alignment horizontal="center" vertical="center" wrapText="1"/>
    </xf>
    <xf numFmtId="0" fontId="8" fillId="11" borderId="7" xfId="3" applyFont="1" applyFill="1" applyBorder="1" applyAlignment="1">
      <alignment horizontal="center" vertical="center" wrapText="1"/>
    </xf>
    <xf numFmtId="9" fontId="47" fillId="11" borderId="11" xfId="3" applyNumberFormat="1" applyFont="1" applyFill="1" applyBorder="1" applyAlignment="1" applyProtection="1">
      <alignment horizontal="center" vertical="center" wrapText="1"/>
      <protection locked="0"/>
    </xf>
    <xf numFmtId="0" fontId="68" fillId="0" borderId="11" xfId="3" applyFont="1" applyBorder="1" applyAlignment="1">
      <alignment horizontal="center" vertical="center" wrapText="1"/>
    </xf>
    <xf numFmtId="0" fontId="9" fillId="0" borderId="56" xfId="3" applyFont="1" applyBorder="1" applyAlignment="1">
      <alignment horizontal="center" vertical="center" wrapText="1"/>
    </xf>
    <xf numFmtId="0" fontId="8" fillId="0" borderId="123" xfId="3" applyFont="1" applyBorder="1" applyAlignment="1" applyProtection="1">
      <alignment horizontal="center" vertical="center" wrapText="1"/>
      <protection locked="0"/>
    </xf>
    <xf numFmtId="9" fontId="8" fillId="0" borderId="56" xfId="3" applyNumberFormat="1" applyFont="1" applyBorder="1" applyAlignment="1" applyProtection="1">
      <alignment horizontal="center" vertical="center" wrapText="1"/>
      <protection locked="0"/>
    </xf>
    <xf numFmtId="0" fontId="8" fillId="0" borderId="122" xfId="3" applyFont="1" applyBorder="1" applyAlignment="1" applyProtection="1">
      <alignment horizontal="center" vertical="center" wrapText="1"/>
      <protection locked="0"/>
    </xf>
    <xf numFmtId="1" fontId="9" fillId="11" borderId="11" xfId="2" applyNumberFormat="1" applyFont="1" applyFill="1" applyBorder="1" applyAlignment="1">
      <alignment horizontal="center" vertical="center" wrapText="1"/>
    </xf>
    <xf numFmtId="0" fontId="47" fillId="0" borderId="66" xfId="3" applyFont="1" applyBorder="1" applyAlignment="1">
      <alignment horizontal="center" vertical="center" wrapText="1"/>
    </xf>
    <xf numFmtId="1" fontId="47" fillId="0" borderId="11" xfId="3" applyNumberFormat="1" applyFont="1" applyBorder="1" applyAlignment="1" applyProtection="1">
      <alignment horizontal="center" vertical="center" wrapText="1"/>
      <protection locked="0"/>
    </xf>
    <xf numFmtId="0" fontId="47" fillId="11" borderId="11" xfId="3" applyFont="1" applyFill="1" applyBorder="1" applyAlignment="1">
      <alignment horizontal="center" vertical="center" wrapText="1"/>
    </xf>
    <xf numFmtId="0" fontId="47" fillId="11" borderId="45" xfId="3" applyFont="1" applyFill="1" applyBorder="1" applyAlignment="1" applyProtection="1">
      <alignment horizontal="center" vertical="center" wrapText="1"/>
      <protection locked="0"/>
    </xf>
    <xf numFmtId="9" fontId="61" fillId="0" borderId="7" xfId="3" applyNumberFormat="1" applyFont="1" applyBorder="1" applyAlignment="1" applyProtection="1">
      <alignment horizontal="center" vertical="center" wrapText="1"/>
      <protection locked="0"/>
    </xf>
    <xf numFmtId="0" fontId="47" fillId="0" borderId="26" xfId="3" applyFont="1" applyBorder="1" applyAlignment="1">
      <alignment horizontal="center" vertical="center" wrapText="1"/>
    </xf>
    <xf numFmtId="9" fontId="47" fillId="0" borderId="26" xfId="3" applyNumberFormat="1" applyFont="1" applyBorder="1" applyAlignment="1">
      <alignment horizontal="center" vertical="center" wrapText="1"/>
    </xf>
    <xf numFmtId="0" fontId="36" fillId="14" borderId="74" xfId="0" applyFont="1" applyFill="1" applyBorder="1" applyAlignment="1">
      <alignment horizontal="center" vertical="center" wrapText="1"/>
    </xf>
    <xf numFmtId="0" fontId="36" fillId="14" borderId="95" xfId="0" applyFont="1" applyFill="1" applyBorder="1" applyAlignment="1">
      <alignment horizontal="center" vertical="center" wrapText="1"/>
    </xf>
    <xf numFmtId="0" fontId="36" fillId="14" borderId="117" xfId="0" applyFont="1" applyFill="1" applyBorder="1" applyAlignment="1">
      <alignment horizontal="center" vertical="center" wrapText="1"/>
    </xf>
    <xf numFmtId="0" fontId="36" fillId="14" borderId="108" xfId="0" applyFont="1" applyFill="1" applyBorder="1" applyAlignment="1">
      <alignment horizontal="center" vertical="center" wrapText="1"/>
    </xf>
    <xf numFmtId="1" fontId="47" fillId="0" borderId="58" xfId="3" applyNumberFormat="1" applyFont="1" applyBorder="1" applyAlignment="1">
      <alignment horizontal="center" vertical="center" wrapText="1"/>
    </xf>
    <xf numFmtId="9" fontId="8" fillId="7" borderId="7" xfId="2" applyFont="1" applyFill="1" applyBorder="1" applyAlignment="1" applyProtection="1">
      <alignment horizontal="center" vertical="center"/>
    </xf>
    <xf numFmtId="9" fontId="8" fillId="7" borderId="24" xfId="2" applyFont="1" applyFill="1" applyBorder="1" applyAlignment="1" applyProtection="1">
      <alignment horizontal="center" vertical="center"/>
    </xf>
    <xf numFmtId="0" fontId="47" fillId="0" borderId="24" xfId="3" applyFont="1" applyBorder="1" applyAlignment="1">
      <alignment horizontal="center" vertical="center" wrapText="1"/>
    </xf>
    <xf numFmtId="9" fontId="8" fillId="0" borderId="14" xfId="3" applyNumberFormat="1" applyFont="1" applyBorder="1" applyAlignment="1" applyProtection="1">
      <alignment horizontal="center" vertical="center" wrapText="1"/>
      <protection locked="0"/>
    </xf>
    <xf numFmtId="0" fontId="8" fillId="0" borderId="115" xfId="3" applyFont="1" applyBorder="1" applyAlignment="1" applyProtection="1">
      <alignment horizontal="center" vertical="center" wrapText="1"/>
      <protection locked="0"/>
    </xf>
    <xf numFmtId="0" fontId="9" fillId="11" borderId="7" xfId="3" applyFont="1" applyFill="1" applyBorder="1" applyAlignment="1">
      <alignment horizontal="center" vertical="center" wrapText="1"/>
    </xf>
    <xf numFmtId="0" fontId="8" fillId="0" borderId="58" xfId="3" applyFont="1" applyBorder="1" applyAlignment="1">
      <alignment horizontal="center" vertical="center" wrapText="1"/>
    </xf>
    <xf numFmtId="0" fontId="9" fillId="0" borderId="32" xfId="3" applyFont="1" applyBorder="1" applyAlignment="1">
      <alignment horizontal="center" vertical="center" wrapText="1"/>
    </xf>
    <xf numFmtId="0" fontId="47" fillId="0" borderId="0" xfId="3" applyFont="1" applyAlignment="1">
      <alignment horizontal="center" vertical="center" wrapText="1"/>
    </xf>
    <xf numFmtId="0" fontId="70" fillId="0" borderId="11" xfId="3" applyFont="1" applyBorder="1" applyAlignment="1">
      <alignment horizontal="center" vertical="center" wrapText="1"/>
    </xf>
    <xf numFmtId="9" fontId="70" fillId="0" borderId="11" xfId="3" applyNumberFormat="1" applyFont="1" applyBorder="1" applyAlignment="1">
      <alignment horizontal="center" vertical="center" wrapText="1"/>
    </xf>
    <xf numFmtId="0" fontId="8" fillId="0" borderId="31" xfId="3" applyFont="1" applyBorder="1" applyAlignment="1">
      <alignment horizontal="center" vertical="center" wrapText="1"/>
    </xf>
    <xf numFmtId="9" fontId="9" fillId="0" borderId="11" xfId="2" applyFont="1" applyFill="1" applyBorder="1" applyAlignment="1">
      <alignment horizontal="center" vertical="center" wrapText="1"/>
    </xf>
    <xf numFmtId="164" fontId="47" fillId="0" borderId="45" xfId="1" applyFont="1" applyBorder="1" applyAlignment="1">
      <alignment horizontal="center" vertical="center" wrapText="1"/>
    </xf>
    <xf numFmtId="9" fontId="71" fillId="0" borderId="7" xfId="2" applyFont="1" applyFill="1" applyBorder="1" applyAlignment="1" applyProtection="1">
      <alignment horizontal="center" vertical="center" wrapText="1"/>
    </xf>
    <xf numFmtId="9" fontId="47" fillId="0" borderId="45" xfId="2" applyFont="1" applyBorder="1" applyAlignment="1">
      <alignment horizontal="center" vertical="center" wrapText="1"/>
    </xf>
    <xf numFmtId="9" fontId="47" fillId="0" borderId="24" xfId="2" applyFont="1" applyBorder="1" applyAlignment="1">
      <alignment horizontal="center" vertical="center" wrapText="1"/>
    </xf>
    <xf numFmtId="164" fontId="9" fillId="0" borderId="45" xfId="1" applyFont="1" applyBorder="1" applyAlignment="1" applyProtection="1">
      <alignment horizontal="center" vertical="center" wrapText="1"/>
      <protection locked="0"/>
    </xf>
    <xf numFmtId="9" fontId="27" fillId="0" borderId="7" xfId="6" applyNumberFormat="1" applyFill="1" applyBorder="1" applyAlignment="1" applyProtection="1">
      <alignment horizontal="center" vertical="center" wrapText="1"/>
    </xf>
    <xf numFmtId="9" fontId="8" fillId="0" borderId="112" xfId="2" applyFont="1" applyBorder="1" applyAlignment="1" applyProtection="1">
      <alignment horizontal="center" vertical="center" wrapText="1"/>
      <protection locked="0"/>
    </xf>
    <xf numFmtId="0" fontId="9" fillId="0" borderId="124" xfId="0" applyFont="1" applyBorder="1" applyAlignment="1" applyProtection="1">
      <alignment vertical="center"/>
      <protection locked="0"/>
    </xf>
    <xf numFmtId="9" fontId="8" fillId="0" borderId="61" xfId="3" applyNumberFormat="1" applyFont="1" applyBorder="1" applyAlignment="1" applyProtection="1">
      <alignment horizontal="center" vertical="center" wrapText="1"/>
      <protection locked="0"/>
    </xf>
    <xf numFmtId="9" fontId="8" fillId="0" borderId="7" xfId="2" applyFont="1" applyFill="1" applyBorder="1" applyAlignment="1" applyProtection="1">
      <alignment vertical="center" wrapText="1"/>
    </xf>
    <xf numFmtId="0" fontId="36" fillId="14" borderId="14" xfId="0" applyFont="1" applyFill="1" applyBorder="1" applyAlignment="1">
      <alignment horizontal="center" vertical="center" wrapText="1"/>
    </xf>
    <xf numFmtId="0" fontId="9" fillId="0" borderId="125" xfId="3" applyFont="1" applyBorder="1" applyAlignment="1">
      <alignment horizontal="center" vertical="center" wrapText="1"/>
    </xf>
    <xf numFmtId="0" fontId="9" fillId="0" borderId="72" xfId="3" applyFont="1" applyBorder="1" applyAlignment="1">
      <alignment horizontal="center" vertical="center" wrapText="1"/>
    </xf>
    <xf numFmtId="0" fontId="64" fillId="0" borderId="42" xfId="3" applyFont="1" applyBorder="1" applyAlignment="1">
      <alignment horizontal="center" vertical="center" wrapText="1"/>
    </xf>
    <xf numFmtId="0" fontId="9" fillId="0" borderId="8" xfId="3" applyFont="1" applyBorder="1" applyAlignment="1">
      <alignment horizontal="center" vertical="center" wrapText="1"/>
    </xf>
    <xf numFmtId="9" fontId="8" fillId="0" borderId="40" xfId="3" applyNumberFormat="1" applyFont="1" applyBorder="1" applyAlignment="1" applyProtection="1">
      <alignment horizontal="center" vertical="center" wrapText="1"/>
      <protection locked="0"/>
    </xf>
    <xf numFmtId="0" fontId="9" fillId="0" borderId="40" xfId="3" applyFont="1" applyBorder="1" applyAlignment="1">
      <alignment horizontal="center" vertical="center" wrapText="1"/>
    </xf>
    <xf numFmtId="1" fontId="9" fillId="0" borderId="99" xfId="1" applyNumberFormat="1" applyFont="1" applyBorder="1" applyAlignment="1" applyProtection="1">
      <alignment horizontal="center" vertical="center" wrapText="1"/>
      <protection locked="0"/>
    </xf>
    <xf numFmtId="0" fontId="8" fillId="0" borderId="27" xfId="3" applyFont="1" applyBorder="1" applyAlignment="1" applyProtection="1">
      <alignment horizontal="center" vertical="center" wrapText="1"/>
      <protection locked="0"/>
    </xf>
    <xf numFmtId="0" fontId="8" fillId="0" borderId="5" xfId="3" applyFont="1" applyBorder="1" applyAlignment="1" applyProtection="1">
      <alignment horizontal="center" vertical="center" wrapText="1"/>
      <protection locked="0"/>
    </xf>
    <xf numFmtId="0" fontId="8" fillId="0" borderId="47" xfId="3" applyFont="1" applyBorder="1" applyAlignment="1" applyProtection="1">
      <alignment horizontal="center" vertical="center" wrapText="1"/>
      <protection locked="0"/>
    </xf>
    <xf numFmtId="0" fontId="22" fillId="2" borderId="9" xfId="0" applyFont="1" applyFill="1" applyBorder="1" applyAlignment="1" applyProtection="1">
      <alignment vertical="center"/>
      <protection locked="0"/>
    </xf>
    <xf numFmtId="9" fontId="8" fillId="0" borderId="4" xfId="2" applyFont="1" applyFill="1" applyBorder="1" applyAlignment="1" applyProtection="1">
      <alignment vertical="center" wrapText="1"/>
    </xf>
    <xf numFmtId="9" fontId="15" fillId="2" borderId="42" xfId="2" applyFont="1" applyFill="1" applyBorder="1" applyAlignment="1" applyProtection="1">
      <alignment horizontal="center" vertical="center"/>
      <protection locked="0"/>
    </xf>
    <xf numFmtId="9" fontId="60" fillId="0" borderId="33" xfId="2" applyFont="1" applyBorder="1" applyAlignment="1" applyProtection="1">
      <alignment vertical="center"/>
      <protection locked="0"/>
    </xf>
    <xf numFmtId="9" fontId="60" fillId="0" borderId="126" xfId="2" applyFont="1" applyBorder="1" applyAlignment="1">
      <alignment vertical="center" wrapText="1"/>
    </xf>
    <xf numFmtId="9" fontId="60" fillId="0" borderId="56" xfId="2" applyFont="1" applyBorder="1" applyAlignment="1">
      <alignment vertical="center" wrapText="1"/>
    </xf>
    <xf numFmtId="9" fontId="60" fillId="0" borderId="127" xfId="2" applyFont="1" applyBorder="1" applyAlignment="1" applyProtection="1">
      <alignment vertical="center"/>
      <protection locked="0"/>
    </xf>
    <xf numFmtId="9" fontId="60" fillId="0" borderId="56" xfId="2" applyFont="1" applyBorder="1" applyAlignment="1" applyProtection="1">
      <alignment vertical="center"/>
      <protection locked="0"/>
    </xf>
    <xf numFmtId="9" fontId="64" fillId="7" borderId="58" xfId="2" applyFont="1" applyFill="1" applyBorder="1" applyAlignment="1">
      <alignment vertical="center"/>
    </xf>
    <xf numFmtId="9" fontId="64" fillId="7" borderId="45" xfId="2" applyFont="1" applyFill="1" applyBorder="1" applyAlignment="1">
      <alignment vertical="center"/>
    </xf>
    <xf numFmtId="9" fontId="60" fillId="0" borderId="24" xfId="2" applyFont="1" applyBorder="1" applyAlignment="1" applyProtection="1">
      <alignment vertical="center"/>
      <protection locked="0"/>
    </xf>
    <xf numFmtId="9" fontId="60" fillId="0" borderId="4" xfId="2" applyFont="1" applyBorder="1" applyAlignment="1">
      <alignment vertical="center" wrapText="1"/>
    </xf>
    <xf numFmtId="9" fontId="60" fillId="0" borderId="7" xfId="2" applyFont="1" applyBorder="1" applyAlignment="1">
      <alignment vertical="center" wrapText="1"/>
    </xf>
    <xf numFmtId="9" fontId="60" fillId="0" borderId="48" xfId="2" applyFont="1" applyBorder="1" applyAlignment="1">
      <alignment vertical="center" wrapText="1"/>
    </xf>
    <xf numFmtId="9" fontId="60" fillId="0" borderId="15" xfId="2" applyFont="1" applyBorder="1" applyAlignment="1">
      <alignment vertical="center" wrapText="1"/>
    </xf>
    <xf numFmtId="9" fontId="9" fillId="7" borderId="70" xfId="2" applyFont="1" applyFill="1" applyBorder="1" applyAlignment="1">
      <alignment vertical="center"/>
    </xf>
    <xf numFmtId="165" fontId="8" fillId="0" borderId="24" xfId="2" applyNumberFormat="1" applyFont="1" applyFill="1" applyBorder="1" applyAlignment="1" applyProtection="1">
      <alignment horizontal="center" vertical="center"/>
      <protection locked="0"/>
    </xf>
    <xf numFmtId="10" fontId="14" fillId="0" borderId="101" xfId="2" applyNumberFormat="1" applyFont="1" applyBorder="1" applyAlignment="1">
      <alignment horizontal="center" vertical="center" wrapText="1"/>
    </xf>
    <xf numFmtId="10" fontId="47" fillId="0" borderId="101" xfId="3" applyNumberFormat="1" applyFont="1" applyBorder="1" applyAlignment="1">
      <alignment horizontal="center" vertical="center" wrapText="1"/>
    </xf>
    <xf numFmtId="10" fontId="8" fillId="0" borderId="24" xfId="2" applyNumberFormat="1" applyFont="1" applyFill="1" applyBorder="1" applyAlignment="1" applyProtection="1">
      <alignment horizontal="center" vertical="center"/>
      <protection locked="0"/>
    </xf>
    <xf numFmtId="165" fontId="47" fillId="0" borderId="102" xfId="3" applyNumberFormat="1" applyFont="1" applyBorder="1" applyAlignment="1">
      <alignment horizontal="center" vertical="center" wrapText="1"/>
    </xf>
    <xf numFmtId="9" fontId="8" fillId="0" borderId="24" xfId="2" applyFont="1" applyBorder="1" applyAlignment="1" applyProtection="1">
      <alignment horizontal="center" vertical="center" wrapText="1"/>
      <protection locked="0"/>
    </xf>
    <xf numFmtId="9" fontId="8" fillId="0" borderId="4" xfId="2" applyFont="1" applyFill="1" applyBorder="1" applyAlignment="1" applyProtection="1">
      <alignment horizontal="left" vertical="center" wrapText="1"/>
    </xf>
    <xf numFmtId="164" fontId="9" fillId="0" borderId="7" xfId="1" applyFont="1" applyBorder="1" applyAlignment="1" applyProtection="1">
      <alignment horizontal="center" vertical="center"/>
      <protection locked="0"/>
    </xf>
    <xf numFmtId="9" fontId="9" fillId="0" borderId="7" xfId="2" applyFont="1" applyBorder="1" applyAlignment="1" applyProtection="1">
      <alignment horizontal="center" vertical="center"/>
      <protection locked="0"/>
    </xf>
    <xf numFmtId="164" fontId="8" fillId="0" borderId="33" xfId="1" applyFont="1" applyFill="1" applyBorder="1" applyAlignment="1" applyProtection="1">
      <alignment horizontal="center" vertical="center"/>
      <protection locked="0"/>
    </xf>
    <xf numFmtId="9" fontId="9" fillId="0" borderId="7" xfId="2" applyFont="1" applyBorder="1" applyAlignment="1" applyProtection="1">
      <alignment horizontal="center" vertical="center" wrapText="1"/>
    </xf>
    <xf numFmtId="43" fontId="8" fillId="0" borderId="24" xfId="15" applyFont="1" applyFill="1" applyBorder="1" applyAlignment="1" applyProtection="1">
      <alignment horizontal="center" vertical="center"/>
      <protection locked="0"/>
    </xf>
    <xf numFmtId="1" fontId="9" fillId="0" borderId="11" xfId="2" applyNumberFormat="1" applyFont="1" applyFill="1" applyBorder="1" applyAlignment="1">
      <alignment horizontal="left" vertical="center" wrapText="1"/>
    </xf>
    <xf numFmtId="0" fontId="0" fillId="0" borderId="0" xfId="0" applyAlignment="1">
      <alignment vertical="center" wrapText="1"/>
    </xf>
    <xf numFmtId="9" fontId="8" fillId="0" borderId="32" xfId="2" applyFont="1" applyFill="1" applyBorder="1" applyAlignment="1" applyProtection="1">
      <alignment vertical="center" wrapText="1"/>
    </xf>
    <xf numFmtId="9" fontId="27" fillId="0" borderId="32" xfId="6" applyNumberFormat="1" applyFill="1" applyBorder="1" applyAlignment="1" applyProtection="1">
      <alignment vertical="center" wrapText="1"/>
    </xf>
    <xf numFmtId="9" fontId="27" fillId="0" borderId="4" xfId="6" applyNumberFormat="1" applyFill="1" applyBorder="1" applyAlignment="1" applyProtection="1">
      <alignment vertical="center" wrapText="1"/>
    </xf>
    <xf numFmtId="10" fontId="8" fillId="0" borderId="33" xfId="2" applyNumberFormat="1" applyFont="1" applyFill="1" applyBorder="1" applyAlignment="1" applyProtection="1">
      <alignment horizontal="center" vertical="center"/>
      <protection locked="0"/>
    </xf>
    <xf numFmtId="165" fontId="9" fillId="0" borderId="24" xfId="2" applyNumberFormat="1" applyFont="1" applyBorder="1" applyAlignment="1" applyProtection="1">
      <alignment horizontal="center" vertical="center" wrapText="1"/>
      <protection locked="0"/>
    </xf>
    <xf numFmtId="164" fontId="47" fillId="0" borderId="33" xfId="1" applyFont="1" applyBorder="1" applyAlignment="1">
      <alignment vertical="center" wrapText="1"/>
    </xf>
    <xf numFmtId="164" fontId="47" fillId="0" borderId="24" xfId="1" applyFont="1" applyBorder="1" applyAlignment="1">
      <alignment vertical="center" wrapText="1"/>
    </xf>
    <xf numFmtId="9" fontId="8" fillId="0" borderId="13" xfId="2" applyFont="1" applyFill="1" applyBorder="1" applyAlignment="1" applyProtection="1">
      <alignment vertical="center" wrapText="1"/>
    </xf>
    <xf numFmtId="9" fontId="8" fillId="0" borderId="7" xfId="2" applyFont="1" applyFill="1" applyBorder="1" applyAlignment="1" applyProtection="1">
      <alignment horizontal="center" vertical="top" wrapText="1"/>
    </xf>
    <xf numFmtId="9" fontId="9" fillId="0" borderId="45" xfId="2" applyFont="1" applyBorder="1" applyAlignment="1">
      <alignment vertical="center" wrapText="1"/>
    </xf>
    <xf numFmtId="9" fontId="8" fillId="0" borderId="13" xfId="2" applyFont="1" applyFill="1" applyBorder="1" applyAlignment="1" applyProtection="1">
      <alignment horizontal="center" vertical="top" wrapText="1"/>
    </xf>
    <xf numFmtId="9" fontId="47" fillId="0" borderId="103" xfId="2" applyFont="1" applyBorder="1" applyAlignment="1">
      <alignment horizontal="center" vertical="center" wrapText="1"/>
    </xf>
    <xf numFmtId="164" fontId="9" fillId="0" borderId="24" xfId="1" applyFont="1" applyFill="1" applyBorder="1" applyAlignment="1" applyProtection="1">
      <alignment horizontal="center" vertical="center"/>
      <protection locked="0"/>
    </xf>
    <xf numFmtId="9" fontId="9" fillId="0" borderId="11" xfId="2" applyFont="1" applyFill="1" applyBorder="1" applyAlignment="1" applyProtection="1">
      <alignment vertical="center" wrapText="1"/>
    </xf>
    <xf numFmtId="9" fontId="9" fillId="0" borderId="7" xfId="2" applyFont="1" applyFill="1" applyBorder="1" applyAlignment="1" applyProtection="1">
      <alignment vertical="center" wrapText="1"/>
    </xf>
    <xf numFmtId="9" fontId="14" fillId="0" borderId="13"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3" xfId="0" applyFont="1" applyFill="1" applyBorder="1" applyAlignment="1" applyProtection="1">
      <alignment horizontal="center" vertical="center"/>
      <protection locked="0"/>
    </xf>
    <xf numFmtId="0" fontId="8" fillId="0" borderId="11" xfId="3" applyFont="1" applyBorder="1" applyAlignment="1" applyProtection="1">
      <alignment horizontal="left" vertical="center" wrapText="1"/>
      <protection locked="0"/>
    </xf>
    <xf numFmtId="0" fontId="8" fillId="0" borderId="16" xfId="3" applyFont="1" applyBorder="1" applyAlignment="1" applyProtection="1">
      <alignment horizontal="left" vertical="center" wrapText="1"/>
      <protection locked="0"/>
    </xf>
    <xf numFmtId="0" fontId="8" fillId="0" borderId="15" xfId="3" applyFont="1" applyBorder="1" applyAlignment="1" applyProtection="1">
      <alignment horizontal="left" vertical="center" wrapText="1"/>
      <protection locked="0"/>
    </xf>
    <xf numFmtId="0" fontId="8" fillId="0" borderId="11" xfId="4" applyFont="1" applyBorder="1" applyAlignment="1" applyProtection="1">
      <alignment horizontal="left" vertical="center" wrapText="1"/>
      <protection locked="0"/>
    </xf>
    <xf numFmtId="0" fontId="8" fillId="0" borderId="16" xfId="4" applyFont="1" applyBorder="1" applyAlignment="1" applyProtection="1">
      <alignment horizontal="left" vertical="center" wrapText="1"/>
      <protection locked="0"/>
    </xf>
    <xf numFmtId="0" fontId="8" fillId="0" borderId="15" xfId="4" applyFont="1" applyBorder="1" applyAlignment="1" applyProtection="1">
      <alignment horizontal="left" vertical="center" wrapText="1"/>
      <protection locked="0"/>
    </xf>
    <xf numFmtId="0" fontId="8" fillId="0" borderId="11" xfId="3" applyFont="1" applyBorder="1" applyAlignment="1" applyProtection="1">
      <alignment horizontal="center" vertical="center" wrapText="1"/>
      <protection locked="0"/>
    </xf>
    <xf numFmtId="0" fontId="8" fillId="0" borderId="16" xfId="3" applyFont="1" applyBorder="1" applyAlignment="1" applyProtection="1">
      <alignment horizontal="center" vertical="center" wrapText="1"/>
      <protection locked="0"/>
    </xf>
    <xf numFmtId="0" fontId="8" fillId="0" borderId="15" xfId="3" applyFont="1" applyBorder="1" applyAlignment="1" applyProtection="1">
      <alignment horizontal="center" vertical="center" wrapText="1"/>
      <protection locked="0"/>
    </xf>
    <xf numFmtId="9" fontId="8" fillId="0" borderId="11" xfId="3" applyNumberFormat="1" applyFont="1" applyBorder="1" applyAlignment="1" applyProtection="1">
      <alignment horizontal="center" vertical="center" wrapText="1"/>
      <protection locked="0"/>
    </xf>
    <xf numFmtId="9" fontId="8" fillId="0" borderId="16" xfId="3" applyNumberFormat="1" applyFont="1" applyBorder="1" applyAlignment="1" applyProtection="1">
      <alignment horizontal="center" vertical="center" wrapText="1"/>
      <protection locked="0"/>
    </xf>
    <xf numFmtId="9" fontId="8" fillId="0" borderId="15" xfId="3" applyNumberFormat="1" applyFont="1" applyBorder="1" applyAlignment="1" applyProtection="1">
      <alignment horizontal="center" vertical="center" wrapText="1"/>
      <protection locked="0"/>
    </xf>
    <xf numFmtId="0" fontId="6" fillId="2" borderId="11" xfId="3" applyFont="1" applyFill="1" applyBorder="1" applyAlignment="1" applyProtection="1">
      <alignment horizontal="center" vertical="center" wrapText="1"/>
      <protection locked="0"/>
    </xf>
    <xf numFmtId="0" fontId="6" fillId="2" borderId="15" xfId="3" applyFont="1" applyFill="1" applyBorder="1" applyAlignment="1" applyProtection="1">
      <alignment horizontal="center" vertical="center" wrapText="1"/>
      <protection locked="0"/>
    </xf>
    <xf numFmtId="9" fontId="6" fillId="6" borderId="12" xfId="2" applyFont="1" applyFill="1" applyBorder="1" applyAlignment="1" applyProtection="1">
      <alignment horizontal="center" vertical="center" wrapText="1"/>
      <protection locked="0"/>
    </xf>
    <xf numFmtId="9" fontId="6" fillId="6" borderId="13" xfId="2"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0" xfId="0" applyAlignment="1">
      <alignment horizontal="center"/>
    </xf>
    <xf numFmtId="0" fontId="7" fillId="6" borderId="14" xfId="0" applyFont="1" applyFill="1" applyBorder="1" applyAlignment="1" applyProtection="1">
      <alignment horizontal="center" vertical="center" wrapText="1"/>
      <protection locked="0"/>
    </xf>
    <xf numFmtId="0" fontId="7" fillId="6" borderId="12" xfId="0" applyFont="1" applyFill="1" applyBorder="1" applyAlignment="1" applyProtection="1">
      <alignment horizontal="center" vertical="center" wrapText="1"/>
      <protection locked="0"/>
    </xf>
    <xf numFmtId="0" fontId="7" fillId="6" borderId="13" xfId="0" applyFont="1" applyFill="1" applyBorder="1" applyAlignment="1" applyProtection="1">
      <alignment horizontal="center" vertical="center" wrapText="1"/>
      <protection locked="0"/>
    </xf>
    <xf numFmtId="0" fontId="6" fillId="0" borderId="0" xfId="0" applyFont="1" applyAlignment="1">
      <alignment horizontal="center" vertical="center"/>
    </xf>
    <xf numFmtId="0" fontId="9" fillId="0" borderId="0" xfId="0" applyFont="1" applyAlignment="1">
      <alignment horizontal="center"/>
    </xf>
    <xf numFmtId="0" fontId="9" fillId="0" borderId="7" xfId="0" applyFont="1" applyBorder="1" applyAlignment="1">
      <alignment horizontal="center" wrapText="1"/>
    </xf>
    <xf numFmtId="0" fontId="29" fillId="13" borderId="17" xfId="0" applyFont="1" applyFill="1" applyBorder="1" applyAlignment="1">
      <alignment horizontal="center" vertical="center"/>
    </xf>
    <xf numFmtId="0" fontId="29" fillId="13" borderId="18" xfId="0" applyFont="1" applyFill="1" applyBorder="1" applyAlignment="1">
      <alignment horizontal="center" vertical="center"/>
    </xf>
    <xf numFmtId="0" fontId="29" fillId="13" borderId="19" xfId="0" applyFont="1" applyFill="1" applyBorder="1" applyAlignment="1">
      <alignment horizontal="center" vertical="center"/>
    </xf>
    <xf numFmtId="0" fontId="25" fillId="12" borderId="7" xfId="0" applyFont="1" applyFill="1" applyBorder="1" applyAlignment="1">
      <alignment horizontal="center"/>
    </xf>
    <xf numFmtId="0" fontId="55" fillId="0" borderId="23" xfId="6" applyFont="1" applyFill="1" applyBorder="1" applyAlignment="1" applyProtection="1"/>
    <xf numFmtId="0" fontId="55" fillId="0" borderId="0" xfId="6" applyFont="1" applyFill="1" applyBorder="1" applyAlignment="1" applyProtection="1"/>
    <xf numFmtId="0" fontId="55" fillId="0" borderId="4" xfId="6" applyFont="1" applyFill="1" applyBorder="1" applyAlignment="1" applyProtection="1"/>
    <xf numFmtId="0" fontId="55" fillId="0" borderId="7" xfId="6" applyFont="1" applyFill="1" applyBorder="1" applyAlignment="1" applyProtection="1"/>
    <xf numFmtId="0" fontId="27" fillId="0" borderId="13" xfId="6" applyFill="1" applyBorder="1" applyAlignment="1" applyProtection="1"/>
    <xf numFmtId="0" fontId="27" fillId="0" borderId="7" xfId="6" applyFill="1" applyBorder="1" applyAlignment="1" applyProtection="1"/>
    <xf numFmtId="0" fontId="27" fillId="0" borderId="4" xfId="6" applyFill="1" applyBorder="1" applyAlignment="1" applyProtection="1"/>
    <xf numFmtId="0" fontId="27" fillId="0" borderId="13" xfId="6" applyFill="1" applyBorder="1" applyAlignment="1" applyProtection="1">
      <alignment horizontal="left" wrapText="1"/>
    </xf>
    <xf numFmtId="0" fontId="27" fillId="0" borderId="7" xfId="6" applyFill="1" applyBorder="1" applyAlignment="1" applyProtection="1">
      <alignment horizontal="left" wrapText="1"/>
    </xf>
    <xf numFmtId="0" fontId="27" fillId="0" borderId="13" xfId="6" applyFill="1" applyBorder="1" applyAlignment="1" applyProtection="1">
      <alignment horizontal="left"/>
    </xf>
    <xf numFmtId="0" fontId="27" fillId="0" borderId="7" xfId="6" applyFill="1" applyBorder="1" applyAlignment="1" applyProtection="1">
      <alignment horizontal="left"/>
    </xf>
    <xf numFmtId="0" fontId="51" fillId="13" borderId="17" xfId="0" applyFont="1" applyFill="1" applyBorder="1" applyAlignment="1">
      <alignment horizontal="center" vertical="center"/>
    </xf>
    <xf numFmtId="0" fontId="51" fillId="13" borderId="18" xfId="0" applyFont="1" applyFill="1" applyBorder="1" applyAlignment="1">
      <alignment horizontal="center" vertical="center"/>
    </xf>
    <xf numFmtId="0" fontId="51" fillId="13" borderId="19" xfId="0" applyFont="1" applyFill="1" applyBorder="1" applyAlignment="1">
      <alignment horizontal="center" vertical="center"/>
    </xf>
    <xf numFmtId="0" fontId="13" fillId="0" borderId="23" xfId="0" applyFont="1" applyBorder="1"/>
    <xf numFmtId="0" fontId="13" fillId="0" borderId="0" xfId="0" applyFont="1"/>
    <xf numFmtId="0" fontId="18" fillId="2" borderId="7" xfId="0" applyFont="1" applyFill="1" applyBorder="1" applyAlignment="1">
      <alignment horizontal="center" vertical="center"/>
    </xf>
    <xf numFmtId="0" fontId="18" fillId="2" borderId="7"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39" fillId="0" borderId="7"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7" xfId="0" applyFont="1" applyBorder="1" applyAlignment="1">
      <alignment horizontal="center" wrapText="1"/>
    </xf>
    <xf numFmtId="0" fontId="37" fillId="0" borderId="14" xfId="0" applyFont="1" applyBorder="1" applyAlignment="1">
      <alignment horizontal="center" wrapText="1"/>
    </xf>
    <xf numFmtId="0" fontId="37" fillId="0" borderId="58" xfId="0" applyFont="1" applyBorder="1" applyAlignment="1">
      <alignment horizontal="center" vertical="center" wrapText="1"/>
    </xf>
    <xf numFmtId="0" fontId="39" fillId="0" borderId="13" xfId="0" applyFont="1" applyBorder="1" applyAlignment="1">
      <alignment horizontal="center" vertical="center" wrapText="1"/>
    </xf>
    <xf numFmtId="0" fontId="37" fillId="0" borderId="14" xfId="0" applyFont="1" applyBorder="1" applyAlignment="1">
      <alignment horizontal="left" vertical="center" wrapText="1"/>
    </xf>
    <xf numFmtId="9" fontId="37" fillId="0" borderId="11" xfId="2" applyFont="1" applyFill="1" applyBorder="1" applyAlignment="1">
      <alignment horizontal="center" vertical="center" wrapText="1"/>
    </xf>
    <xf numFmtId="9" fontId="37" fillId="0" borderId="16" xfId="2" applyFont="1" applyFill="1" applyBorder="1" applyAlignment="1">
      <alignment horizontal="center" vertical="center" wrapText="1"/>
    </xf>
    <xf numFmtId="9" fontId="37" fillId="0" borderId="15" xfId="2" applyFont="1" applyFill="1" applyBorder="1" applyAlignment="1">
      <alignment horizontal="center" vertical="center" wrapText="1"/>
    </xf>
    <xf numFmtId="0" fontId="39" fillId="0" borderId="7" xfId="0" applyFont="1" applyBorder="1" applyAlignment="1">
      <alignment horizontal="center" vertical="center"/>
    </xf>
    <xf numFmtId="0" fontId="39" fillId="0" borderId="11" xfId="0" applyFont="1" applyBorder="1" applyAlignment="1">
      <alignment horizontal="center" vertical="center"/>
    </xf>
    <xf numFmtId="0" fontId="38" fillId="0" borderId="7" xfId="0" applyFont="1" applyBorder="1" applyAlignment="1">
      <alignment horizontal="left" vertical="center" wrapText="1"/>
    </xf>
    <xf numFmtId="0" fontId="39" fillId="0" borderId="31" xfId="0" applyFont="1" applyBorder="1" applyAlignment="1">
      <alignment horizontal="center" vertical="center" wrapText="1"/>
    </xf>
    <xf numFmtId="0" fontId="39" fillId="0" borderId="26" xfId="0" applyFont="1" applyBorder="1" applyAlignment="1">
      <alignment horizontal="center" vertical="center" wrapText="1"/>
    </xf>
    <xf numFmtId="0" fontId="39" fillId="0" borderId="32"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5" xfId="0" applyFont="1" applyBorder="1" applyAlignment="1">
      <alignment horizontal="center" vertical="center" wrapText="1"/>
    </xf>
    <xf numFmtId="0" fontId="37" fillId="0" borderId="11" xfId="0" applyFont="1" applyBorder="1" applyAlignment="1">
      <alignment horizontal="left" vertical="center" wrapText="1"/>
    </xf>
    <xf numFmtId="0" fontId="37" fillId="0" borderId="16" xfId="0" applyFont="1" applyBorder="1" applyAlignment="1">
      <alignment horizontal="left" vertical="center" wrapText="1"/>
    </xf>
    <xf numFmtId="0" fontId="37" fillId="0" borderId="15" xfId="0" applyFont="1" applyBorder="1" applyAlignment="1">
      <alignment horizontal="left" vertical="center" wrapText="1"/>
    </xf>
    <xf numFmtId="0" fontId="37" fillId="0" borderId="11" xfId="0" applyFont="1" applyBorder="1" applyAlignment="1">
      <alignment horizontal="center" vertical="center" wrapText="1"/>
    </xf>
    <xf numFmtId="0" fontId="37" fillId="0" borderId="16" xfId="0" applyFont="1" applyBorder="1" applyAlignment="1">
      <alignment horizontal="center" vertical="center" wrapText="1"/>
    </xf>
    <xf numFmtId="9" fontId="37" fillId="0" borderId="5" xfId="2" applyFont="1" applyFill="1" applyBorder="1" applyAlignment="1">
      <alignment horizontal="center" vertical="center" wrapText="1"/>
    </xf>
    <xf numFmtId="9" fontId="37" fillId="0" borderId="27" xfId="2" applyFont="1" applyFill="1" applyBorder="1" applyAlignment="1">
      <alignment horizontal="center" vertical="center" wrapText="1"/>
    </xf>
    <xf numFmtId="9" fontId="37" fillId="0" borderId="34" xfId="2" applyFont="1" applyFill="1" applyBorder="1" applyAlignment="1">
      <alignment horizontal="center" vertical="center" wrapText="1"/>
    </xf>
    <xf numFmtId="9" fontId="42" fillId="0" borderId="11" xfId="0" applyNumberFormat="1" applyFont="1" applyBorder="1" applyAlignment="1">
      <alignment horizontal="center" vertical="center" wrapText="1"/>
    </xf>
    <xf numFmtId="0" fontId="42" fillId="0" borderId="15" xfId="0" applyFont="1" applyBorder="1" applyAlignment="1">
      <alignment horizontal="center" vertical="center" wrapText="1"/>
    </xf>
    <xf numFmtId="9" fontId="42" fillId="0" borderId="5" xfId="0" applyNumberFormat="1" applyFont="1" applyBorder="1" applyAlignment="1">
      <alignment horizontal="center" vertical="center" wrapText="1"/>
    </xf>
    <xf numFmtId="0" fontId="42" fillId="0" borderId="34"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62" xfId="0" applyFont="1" applyBorder="1" applyAlignment="1">
      <alignment horizontal="center" vertical="center" wrapText="1"/>
    </xf>
    <xf numFmtId="0" fontId="39" fillId="0" borderId="60" xfId="0" applyFont="1" applyBorder="1" applyAlignment="1">
      <alignment horizontal="center" vertical="center" wrapText="1"/>
    </xf>
    <xf numFmtId="0" fontId="39" fillId="0" borderId="57" xfId="0" applyFont="1" applyBorder="1" applyAlignment="1">
      <alignment horizontal="center" vertical="center" wrapText="1"/>
    </xf>
    <xf numFmtId="0" fontId="39" fillId="0" borderId="56" xfId="0" applyFont="1" applyBorder="1" applyAlignment="1">
      <alignment horizontal="center" vertical="center" wrapText="1"/>
    </xf>
    <xf numFmtId="0" fontId="37" fillId="0" borderId="31" xfId="0" applyFont="1" applyBorder="1" applyAlignment="1">
      <alignment horizontal="left" vertical="center" wrapText="1"/>
    </xf>
    <xf numFmtId="0" fontId="37" fillId="0" borderId="32" xfId="0" applyFont="1" applyBorder="1" applyAlignment="1">
      <alignment horizontal="left" vertical="center" wrapText="1"/>
    </xf>
    <xf numFmtId="0" fontId="39" fillId="0" borderId="63" xfId="0" applyFont="1" applyBorder="1" applyAlignment="1">
      <alignment horizontal="center" vertical="center" wrapText="1"/>
    </xf>
    <xf numFmtId="0" fontId="39" fillId="0" borderId="0" xfId="0" applyFont="1" applyAlignment="1">
      <alignment horizontal="center" vertical="center" wrapText="1"/>
    </xf>
    <xf numFmtId="0" fontId="39" fillId="0" borderId="54" xfId="0" applyFont="1" applyBorder="1" applyAlignment="1">
      <alignment horizontal="center" vertical="center" wrapText="1"/>
    </xf>
    <xf numFmtId="0" fontId="37" fillId="0" borderId="55" xfId="0" applyFont="1" applyBorder="1" applyAlignment="1">
      <alignment horizontal="center" vertical="center" wrapText="1"/>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37" fillId="0" borderId="58" xfId="0" applyFont="1" applyBorder="1" applyAlignment="1">
      <alignment horizontal="left" vertical="center" wrapText="1"/>
    </xf>
    <xf numFmtId="0" fontId="37" fillId="0" borderId="26" xfId="0" applyFont="1" applyBorder="1" applyAlignment="1">
      <alignment horizontal="left" vertical="center" wrapText="1"/>
    </xf>
    <xf numFmtId="0" fontId="39" fillId="0" borderId="64" xfId="0" applyFont="1" applyBorder="1" applyAlignment="1">
      <alignment horizontal="center" vertical="center" wrapText="1"/>
    </xf>
    <xf numFmtId="0" fontId="39" fillId="0" borderId="65"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58" xfId="0" applyFont="1" applyBorder="1" applyAlignment="1">
      <alignment horizontal="center" vertical="center" wrapText="1"/>
    </xf>
    <xf numFmtId="0" fontId="37" fillId="0" borderId="56" xfId="0" applyFont="1" applyBorder="1" applyAlignment="1">
      <alignment horizontal="center" vertical="center" wrapText="1"/>
    </xf>
    <xf numFmtId="0" fontId="39" fillId="0" borderId="69" xfId="0" applyFont="1" applyBorder="1" applyAlignment="1">
      <alignment horizontal="center" vertical="center" wrapText="1"/>
    </xf>
    <xf numFmtId="0" fontId="39" fillId="0" borderId="70"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4"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5" xfId="0" applyFont="1" applyBorder="1" applyAlignment="1">
      <alignment horizontal="center" vertical="center" wrapText="1"/>
    </xf>
    <xf numFmtId="9" fontId="37" fillId="0" borderId="7" xfId="0" applyNumberFormat="1" applyFont="1" applyBorder="1" applyAlignment="1">
      <alignment horizontal="center" vertical="center" wrapText="1"/>
    </xf>
    <xf numFmtId="9" fontId="37" fillId="0" borderId="14" xfId="0" applyNumberFormat="1" applyFont="1" applyBorder="1" applyAlignment="1">
      <alignment horizontal="center" vertical="center" wrapText="1"/>
    </xf>
    <xf numFmtId="0" fontId="37" fillId="0" borderId="7" xfId="0" applyFont="1" applyBorder="1" applyAlignment="1">
      <alignment horizontal="left" vertical="center" wrapText="1"/>
    </xf>
    <xf numFmtId="0" fontId="2" fillId="0" borderId="1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7" xfId="0" applyFont="1" applyBorder="1" applyAlignment="1" applyProtection="1">
      <alignment horizontal="center"/>
      <protection locked="0"/>
    </xf>
    <xf numFmtId="0" fontId="2" fillId="0" borderId="58"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14" fontId="24" fillId="0" borderId="11" xfId="0" applyNumberFormat="1"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6" fillId="0" borderId="53" xfId="0" applyFont="1" applyBorder="1" applyAlignment="1" applyProtection="1">
      <alignment horizontal="center" vertical="center"/>
      <protection locked="0"/>
    </xf>
    <xf numFmtId="0" fontId="6" fillId="14" borderId="35" xfId="3" applyFont="1" applyFill="1" applyBorder="1" applyAlignment="1" applyProtection="1">
      <alignment horizontal="center" vertical="center" wrapText="1"/>
      <protection locked="0"/>
    </xf>
    <xf numFmtId="0" fontId="6" fillId="14" borderId="72" xfId="3" applyFont="1" applyFill="1" applyBorder="1" applyAlignment="1" applyProtection="1">
      <alignment horizontal="center" vertical="center" wrapText="1"/>
      <protection locked="0"/>
    </xf>
    <xf numFmtId="0" fontId="6" fillId="14" borderId="36" xfId="3" applyFont="1" applyFill="1" applyBorder="1" applyAlignment="1" applyProtection="1">
      <alignment horizontal="center" vertical="center" wrapText="1"/>
      <protection locked="0"/>
    </xf>
    <xf numFmtId="0" fontId="6" fillId="14" borderId="16" xfId="3" applyFont="1" applyFill="1" applyBorder="1" applyAlignment="1" applyProtection="1">
      <alignment horizontal="center" vertical="center" wrapText="1"/>
      <protection locked="0"/>
    </xf>
    <xf numFmtId="0" fontId="6" fillId="14" borderId="74" xfId="3" applyFont="1" applyFill="1" applyBorder="1" applyAlignment="1" applyProtection="1">
      <alignment horizontal="center" vertical="center" wrapText="1"/>
      <protection locked="0"/>
    </xf>
    <xf numFmtId="0" fontId="6" fillId="14" borderId="27" xfId="3" applyFont="1" applyFill="1" applyBorder="1" applyAlignment="1" applyProtection="1">
      <alignment horizontal="center" vertical="center" wrapText="1"/>
      <protection locked="0"/>
    </xf>
    <xf numFmtId="9" fontId="26" fillId="12" borderId="36" xfId="0" applyNumberFormat="1" applyFont="1" applyFill="1" applyBorder="1" applyAlignment="1">
      <alignment horizontal="center" vertical="center" wrapText="1"/>
    </xf>
    <xf numFmtId="9" fontId="26" fillId="12" borderId="15" xfId="0" applyNumberFormat="1" applyFont="1" applyFill="1" applyBorder="1" applyAlignment="1">
      <alignment horizontal="center" vertical="center" wrapText="1"/>
    </xf>
    <xf numFmtId="0" fontId="6" fillId="14" borderId="58" xfId="3" applyFont="1" applyFill="1" applyBorder="1" applyAlignment="1" applyProtection="1">
      <alignment horizontal="center" vertical="center" wrapText="1"/>
      <protection locked="0"/>
    </xf>
    <xf numFmtId="0" fontId="6" fillId="14" borderId="55" xfId="3" applyFont="1" applyFill="1" applyBorder="1" applyAlignment="1" applyProtection="1">
      <alignment horizontal="center" vertical="center" wrapText="1"/>
      <protection locked="0"/>
    </xf>
    <xf numFmtId="0" fontId="6" fillId="2" borderId="36" xfId="3" applyFont="1" applyFill="1" applyBorder="1" applyAlignment="1" applyProtection="1">
      <alignment horizontal="center" vertical="center" wrapText="1"/>
      <protection locked="0"/>
    </xf>
    <xf numFmtId="0" fontId="6" fillId="2" borderId="37" xfId="3" applyFont="1" applyFill="1" applyBorder="1" applyAlignment="1" applyProtection="1">
      <alignment horizontal="center" vertical="center" wrapText="1"/>
      <protection locked="0"/>
    </xf>
    <xf numFmtId="0" fontId="6" fillId="2" borderId="33" xfId="3" applyFont="1" applyFill="1" applyBorder="1" applyAlignment="1" applyProtection="1">
      <alignment horizontal="center" vertical="center" wrapText="1"/>
      <protection locked="0"/>
    </xf>
    <xf numFmtId="0" fontId="7" fillId="0" borderId="23"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9" fontId="16" fillId="0" borderId="103" xfId="2" applyFont="1" applyFill="1" applyBorder="1" applyAlignment="1" applyProtection="1">
      <alignment horizontal="center" vertical="center"/>
      <protection locked="0"/>
    </xf>
    <xf numFmtId="9" fontId="16" fillId="0" borderId="46" xfId="2" applyFont="1" applyFill="1" applyBorder="1" applyAlignment="1" applyProtection="1">
      <alignment horizontal="center" vertical="center"/>
      <protection locked="0"/>
    </xf>
    <xf numFmtId="9" fontId="6" fillId="2" borderId="37" xfId="2" applyFont="1" applyFill="1" applyBorder="1" applyAlignment="1" applyProtection="1">
      <alignment horizontal="center" vertical="center" wrapText="1"/>
      <protection locked="0"/>
    </xf>
    <xf numFmtId="9" fontId="6" fillId="2" borderId="33" xfId="2" applyFont="1" applyFill="1" applyBorder="1" applyAlignment="1" applyProtection="1">
      <alignment horizontal="center" vertical="center" wrapText="1"/>
      <protection locked="0"/>
    </xf>
    <xf numFmtId="0" fontId="7" fillId="7" borderId="43"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9" fontId="15" fillId="2" borderId="33" xfId="2" applyFont="1" applyFill="1" applyBorder="1" applyAlignment="1" applyProtection="1">
      <alignment horizontal="center" vertical="center"/>
      <protection locked="0"/>
    </xf>
    <xf numFmtId="9" fontId="15" fillId="2" borderId="41" xfId="2" applyFont="1" applyFill="1" applyBorder="1" applyAlignment="1" applyProtection="1">
      <alignment horizontal="center" vertical="center"/>
      <protection locked="0"/>
    </xf>
    <xf numFmtId="9" fontId="47" fillId="0" borderId="11" xfId="0" applyNumberFormat="1" applyFont="1" applyBorder="1" applyAlignment="1">
      <alignment horizontal="center" vertical="center" wrapText="1"/>
    </xf>
    <xf numFmtId="9" fontId="47" fillId="0" borderId="15" xfId="0" applyNumberFormat="1" applyFont="1" applyBorder="1" applyAlignment="1">
      <alignment horizontal="center" vertical="center" wrapText="1"/>
    </xf>
    <xf numFmtId="0" fontId="47" fillId="0" borderId="11" xfId="0" applyFont="1" applyBorder="1" applyAlignment="1">
      <alignment horizontal="center" vertical="center" wrapText="1"/>
    </xf>
    <xf numFmtId="0" fontId="47" fillId="0" borderId="15" xfId="0" applyFont="1" applyBorder="1" applyAlignment="1">
      <alignment horizontal="center" vertical="center" wrapText="1"/>
    </xf>
    <xf numFmtId="0" fontId="15" fillId="2" borderId="28"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73" xfId="0" applyFont="1" applyFill="1" applyBorder="1" applyAlignment="1" applyProtection="1">
      <alignment horizontal="center" vertical="center"/>
      <protection locked="0"/>
    </xf>
    <xf numFmtId="0" fontId="13" fillId="0" borderId="58" xfId="3" applyFont="1" applyBorder="1" applyAlignment="1">
      <alignment horizontal="center" vertical="center" wrapText="1"/>
    </xf>
    <xf numFmtId="0" fontId="47" fillId="0" borderId="110" xfId="0" applyFont="1" applyBorder="1" applyAlignment="1">
      <alignment horizontal="center" vertical="center" wrapText="1"/>
    </xf>
    <xf numFmtId="0" fontId="47" fillId="0" borderId="63"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58" xfId="0" applyFont="1" applyBorder="1" applyAlignment="1">
      <alignment horizontal="center" vertical="center" wrapText="1"/>
    </xf>
    <xf numFmtId="9" fontId="26" fillId="12" borderId="95" xfId="0" applyNumberFormat="1" applyFont="1" applyFill="1" applyBorder="1" applyAlignment="1">
      <alignment horizontal="center" vertical="center" wrapText="1"/>
    </xf>
    <xf numFmtId="9" fontId="26" fillId="12" borderId="32" xfId="0" applyNumberFormat="1" applyFont="1" applyFill="1" applyBorder="1" applyAlignment="1">
      <alignment horizontal="center" vertical="center" wrapText="1"/>
    </xf>
    <xf numFmtId="9" fontId="26" fillId="12" borderId="35" xfId="0" applyNumberFormat="1" applyFont="1" applyFill="1" applyBorder="1" applyAlignment="1">
      <alignment horizontal="center" vertical="center" wrapText="1"/>
    </xf>
    <xf numFmtId="9" fontId="26" fillId="12" borderId="48" xfId="0" applyNumberFormat="1" applyFont="1" applyFill="1" applyBorder="1" applyAlignment="1">
      <alignment horizontal="center" vertical="center" wrapText="1"/>
    </xf>
    <xf numFmtId="0" fontId="46" fillId="0" borderId="14" xfId="0" applyFont="1" applyBorder="1" applyAlignment="1" applyProtection="1">
      <alignment horizontal="center" vertical="center"/>
      <protection locked="0"/>
    </xf>
    <xf numFmtId="0" fontId="46" fillId="0" borderId="12" xfId="0" applyFont="1" applyBorder="1" applyAlignment="1" applyProtection="1">
      <alignment horizontal="center" vertical="center"/>
      <protection locked="0"/>
    </xf>
    <xf numFmtId="0" fontId="46" fillId="0" borderId="13" xfId="0" applyFont="1" applyBorder="1" applyAlignment="1" applyProtection="1">
      <alignment horizontal="center" vertical="center"/>
      <protection locked="0"/>
    </xf>
    <xf numFmtId="9" fontId="15" fillId="2" borderId="24" xfId="2" applyFont="1" applyFill="1" applyBorder="1" applyAlignment="1" applyProtection="1">
      <alignment horizontal="center" vertical="center"/>
      <protection locked="0"/>
    </xf>
    <xf numFmtId="9" fontId="16" fillId="0" borderId="45" xfId="2" applyFont="1" applyFill="1" applyBorder="1" applyAlignment="1" applyProtection="1">
      <alignment horizontal="center" vertical="center"/>
      <protection locked="0"/>
    </xf>
    <xf numFmtId="0" fontId="13" fillId="0" borderId="55" xfId="3" applyFont="1" applyBorder="1" applyAlignment="1">
      <alignment horizontal="center" vertical="center" wrapText="1"/>
    </xf>
    <xf numFmtId="0" fontId="13" fillId="0" borderId="57" xfId="3" applyFont="1" applyBorder="1" applyAlignment="1">
      <alignment horizontal="center" vertical="center" wrapText="1"/>
    </xf>
    <xf numFmtId="0" fontId="13" fillId="0" borderId="56" xfId="3" applyFont="1" applyBorder="1" applyAlignment="1">
      <alignment horizontal="center" vertical="center" wrapText="1"/>
    </xf>
    <xf numFmtId="0" fontId="13" fillId="0" borderId="7" xfId="3" applyFont="1" applyBorder="1" applyAlignment="1">
      <alignment horizontal="center" vertical="center" wrapText="1"/>
    </xf>
    <xf numFmtId="0" fontId="9" fillId="0" borderId="6" xfId="3" applyFont="1" applyBorder="1" applyAlignment="1">
      <alignment horizontal="center" vertical="center" wrapText="1"/>
    </xf>
    <xf numFmtId="0" fontId="9" fillId="0" borderId="64" xfId="3" applyFont="1" applyBorder="1" applyAlignment="1">
      <alignment horizontal="center" vertical="center" wrapText="1"/>
    </xf>
    <xf numFmtId="0" fontId="13" fillId="11" borderId="55" xfId="3" applyFont="1" applyFill="1" applyBorder="1" applyAlignment="1">
      <alignment horizontal="center" vertical="center" wrapText="1"/>
    </xf>
    <xf numFmtId="0" fontId="13" fillId="11" borderId="79" xfId="3" applyFont="1" applyFill="1" applyBorder="1" applyAlignment="1">
      <alignment horizontal="center" vertical="center" wrapText="1"/>
    </xf>
    <xf numFmtId="0" fontId="13" fillId="0" borderId="11" xfId="3" applyFont="1" applyBorder="1" applyAlignment="1">
      <alignment horizontal="center" vertical="center" wrapText="1"/>
    </xf>
    <xf numFmtId="0" fontId="13" fillId="0" borderId="16" xfId="3" applyFont="1" applyBorder="1" applyAlignment="1">
      <alignment horizontal="center" vertical="center" wrapText="1"/>
    </xf>
    <xf numFmtId="0" fontId="13" fillId="0" borderId="15" xfId="3" applyFont="1" applyBorder="1" applyAlignment="1">
      <alignment horizontal="center" vertical="center" wrapText="1"/>
    </xf>
    <xf numFmtId="0" fontId="7" fillId="0" borderId="28" xfId="0" applyFont="1" applyBorder="1" applyAlignment="1">
      <alignment horizontal="center" vertical="center"/>
    </xf>
    <xf numFmtId="0" fontId="7" fillId="0" borderId="10" xfId="0" applyFont="1" applyBorder="1" applyAlignment="1">
      <alignment horizontal="center" vertical="center"/>
    </xf>
    <xf numFmtId="0" fontId="7" fillId="0" borderId="29" xfId="0" applyFont="1" applyBorder="1" applyAlignment="1">
      <alignment horizontal="center" vertical="center"/>
    </xf>
    <xf numFmtId="9" fontId="13" fillId="0" borderId="58" xfId="3" applyNumberFormat="1" applyFont="1" applyBorder="1" applyAlignment="1">
      <alignment horizontal="center" vertical="center" wrapText="1"/>
    </xf>
    <xf numFmtId="9" fontId="13" fillId="0" borderId="55" xfId="3" applyNumberFormat="1" applyFont="1" applyBorder="1" applyAlignment="1">
      <alignment horizontal="center" vertical="center" wrapText="1"/>
    </xf>
    <xf numFmtId="9" fontId="13" fillId="0" borderId="57" xfId="3" applyNumberFormat="1" applyFont="1" applyBorder="1" applyAlignment="1">
      <alignment horizontal="center" vertical="center" wrapText="1"/>
    </xf>
    <xf numFmtId="9" fontId="13" fillId="0" borderId="56" xfId="3" applyNumberFormat="1" applyFont="1" applyBorder="1" applyAlignment="1">
      <alignment horizontal="center" vertical="center" wrapText="1"/>
    </xf>
    <xf numFmtId="0" fontId="13" fillId="0" borderId="105" xfId="3" applyFont="1" applyBorder="1" applyAlignment="1">
      <alignment horizontal="center" vertical="center" wrapText="1"/>
    </xf>
    <xf numFmtId="0" fontId="13" fillId="0" borderId="104" xfId="3" applyFont="1" applyBorder="1" applyAlignment="1">
      <alignment horizontal="center" vertical="center" wrapText="1"/>
    </xf>
    <xf numFmtId="0" fontId="13" fillId="11" borderId="56" xfId="3" applyFont="1" applyFill="1" applyBorder="1" applyAlignment="1">
      <alignment horizontal="center" vertical="center" wrapText="1"/>
    </xf>
    <xf numFmtId="0" fontId="13" fillId="0" borderId="110" xfId="3" applyFont="1" applyBorder="1" applyAlignment="1">
      <alignment horizontal="center" vertical="center" wrapText="1"/>
    </xf>
    <xf numFmtId="9" fontId="13" fillId="0" borderId="113" xfId="3" applyNumberFormat="1" applyFont="1" applyBorder="1" applyAlignment="1">
      <alignment horizontal="center" vertical="center" wrapText="1"/>
    </xf>
    <xf numFmtId="9" fontId="13" fillId="0" borderId="16" xfId="3" applyNumberFormat="1" applyFont="1" applyBorder="1" applyAlignment="1">
      <alignment horizontal="center" vertical="center" wrapText="1"/>
    </xf>
    <xf numFmtId="9" fontId="13" fillId="0" borderId="15" xfId="3" applyNumberFormat="1" applyFont="1" applyBorder="1" applyAlignment="1">
      <alignment horizontal="center" vertical="center" wrapText="1"/>
    </xf>
    <xf numFmtId="0" fontId="13" fillId="0" borderId="65" xfId="3" applyFont="1" applyBorder="1" applyAlignment="1">
      <alignment horizontal="center" vertical="center" wrapText="1"/>
    </xf>
    <xf numFmtId="0" fontId="13" fillId="0" borderId="0" xfId="3" applyFont="1" applyAlignment="1">
      <alignment horizontal="center" vertical="center" wrapText="1"/>
    </xf>
    <xf numFmtId="0" fontId="6" fillId="14" borderId="48" xfId="3" applyFont="1" applyFill="1" applyBorder="1" applyAlignment="1" applyProtection="1">
      <alignment horizontal="center" vertical="center" wrapText="1"/>
      <protection locked="0"/>
    </xf>
    <xf numFmtId="0" fontId="6" fillId="14" borderId="15" xfId="3" applyFont="1" applyFill="1" applyBorder="1" applyAlignment="1" applyProtection="1">
      <alignment horizontal="center" vertical="center" wrapText="1"/>
      <protection locked="0"/>
    </xf>
    <xf numFmtId="0" fontId="15" fillId="2" borderId="51" xfId="0" applyFont="1" applyFill="1" applyBorder="1" applyAlignment="1" applyProtection="1">
      <alignment horizontal="center" vertical="center"/>
      <protection locked="0"/>
    </xf>
    <xf numFmtId="0" fontId="15" fillId="2" borderId="38" xfId="0" applyFont="1" applyFill="1" applyBorder="1" applyAlignment="1" applyProtection="1">
      <alignment horizontal="center" vertical="center"/>
      <protection locked="0"/>
    </xf>
    <xf numFmtId="9" fontId="50" fillId="12" borderId="36" xfId="0" applyNumberFormat="1" applyFont="1" applyFill="1" applyBorder="1" applyAlignment="1">
      <alignment horizontal="center" vertical="center" wrapText="1"/>
    </xf>
    <xf numFmtId="9" fontId="50" fillId="12" borderId="15" xfId="0" applyNumberFormat="1" applyFont="1" applyFill="1" applyBorder="1" applyAlignment="1">
      <alignment horizontal="center" vertical="center" wrapText="1"/>
    </xf>
    <xf numFmtId="0" fontId="49" fillId="2" borderId="36" xfId="3" applyFont="1" applyFill="1" applyBorder="1" applyAlignment="1" applyProtection="1">
      <alignment horizontal="center" vertical="center" wrapText="1"/>
      <protection locked="0"/>
    </xf>
    <xf numFmtId="0" fontId="49" fillId="2" borderId="15" xfId="3" applyFont="1" applyFill="1" applyBorder="1" applyAlignment="1" applyProtection="1">
      <alignment horizontal="center" vertical="center" wrapText="1"/>
      <protection locked="0"/>
    </xf>
    <xf numFmtId="0" fontId="13" fillId="0" borderId="69" xfId="3" applyFont="1" applyBorder="1" applyAlignment="1">
      <alignment horizontal="center" vertical="center" wrapText="1"/>
    </xf>
    <xf numFmtId="0" fontId="49" fillId="2" borderId="37" xfId="3" applyFont="1" applyFill="1" applyBorder="1" applyAlignment="1" applyProtection="1">
      <alignment horizontal="center" vertical="center" wrapText="1"/>
      <protection locked="0"/>
    </xf>
    <xf numFmtId="0" fontId="49" fillId="2" borderId="33" xfId="3" applyFont="1" applyFill="1" applyBorder="1" applyAlignment="1" applyProtection="1">
      <alignment horizontal="center" vertical="center" wrapText="1"/>
      <protection locked="0"/>
    </xf>
    <xf numFmtId="9" fontId="69" fillId="12" borderId="36" xfId="0" applyNumberFormat="1" applyFont="1" applyFill="1" applyBorder="1" applyAlignment="1">
      <alignment horizontal="center" vertical="center" wrapText="1"/>
    </xf>
    <xf numFmtId="9" fontId="69" fillId="12" borderId="15" xfId="0" applyNumberFormat="1" applyFont="1" applyFill="1" applyBorder="1" applyAlignment="1">
      <alignment horizontal="center" vertical="center" wrapText="1"/>
    </xf>
    <xf numFmtId="0" fontId="2" fillId="0" borderId="77" xfId="0" applyFont="1" applyBorder="1" applyAlignment="1" applyProtection="1">
      <alignment horizontal="center" vertical="center"/>
      <protection locked="0"/>
    </xf>
    <xf numFmtId="0" fontId="2" fillId="0" borderId="100"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13" fillId="0" borderId="42" xfId="3" applyFont="1" applyBorder="1" applyAlignment="1">
      <alignment horizontal="center" vertical="center" wrapText="1"/>
    </xf>
    <xf numFmtId="0" fontId="13" fillId="0" borderId="48" xfId="3" applyFont="1" applyBorder="1" applyAlignment="1">
      <alignment horizontal="center" vertical="center" wrapText="1"/>
    </xf>
    <xf numFmtId="0" fontId="58" fillId="8" borderId="0" xfId="0" applyFont="1" applyFill="1" applyAlignment="1">
      <alignment horizontal="center" wrapText="1"/>
    </xf>
    <xf numFmtId="0" fontId="0" fillId="8" borderId="0" xfId="0" applyFill="1" applyAlignment="1">
      <alignment horizontal="center" wrapText="1"/>
    </xf>
    <xf numFmtId="0" fontId="61" fillId="0" borderId="55" xfId="0" applyFont="1" applyBorder="1" applyAlignment="1">
      <alignment horizontal="center" vertical="center" wrapText="1"/>
    </xf>
    <xf numFmtId="0" fontId="61" fillId="0" borderId="79" xfId="0" applyFont="1" applyBorder="1" applyAlignment="1">
      <alignment horizontal="center" vertical="center" wrapText="1"/>
    </xf>
    <xf numFmtId="0" fontId="61" fillId="0" borderId="56" xfId="0" applyFont="1" applyBorder="1" applyAlignment="1">
      <alignment horizontal="center" vertical="center" wrapText="1"/>
    </xf>
    <xf numFmtId="0" fontId="63" fillId="0" borderId="55" xfId="3" applyFont="1" applyBorder="1" applyAlignment="1">
      <alignment horizontal="center" vertical="center" wrapText="1"/>
    </xf>
    <xf numFmtId="0" fontId="63" fillId="0" borderId="56" xfId="3" applyFont="1" applyBorder="1" applyAlignment="1">
      <alignment horizontal="center" vertical="center" wrapText="1"/>
    </xf>
    <xf numFmtId="0" fontId="62" fillId="0" borderId="118" xfId="0" applyFont="1" applyBorder="1" applyAlignment="1">
      <alignment horizontal="center" vertical="center" wrapText="1"/>
    </xf>
    <xf numFmtId="0" fontId="62" fillId="0" borderId="119" xfId="0" applyFont="1" applyBorder="1" applyAlignment="1">
      <alignment horizontal="center" vertical="center" wrapText="1"/>
    </xf>
    <xf numFmtId="0" fontId="61" fillId="0" borderId="80" xfId="0" applyFont="1" applyBorder="1" applyAlignment="1">
      <alignment horizontal="center" vertical="center" wrapText="1"/>
    </xf>
    <xf numFmtId="0" fontId="61" fillId="0" borderId="82"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5" xfId="0" applyFont="1" applyBorder="1" applyAlignment="1">
      <alignment horizontal="center" vertical="center" wrapText="1"/>
    </xf>
    <xf numFmtId="0" fontId="61" fillId="0" borderId="111" xfId="0" applyFont="1" applyBorder="1" applyAlignment="1">
      <alignment horizontal="center" vertical="center" wrapText="1"/>
    </xf>
    <xf numFmtId="0" fontId="61" fillId="0" borderId="77" xfId="0" applyFont="1" applyBorder="1" applyAlignment="1">
      <alignment horizontal="center" vertical="center" wrapText="1"/>
    </xf>
    <xf numFmtId="0" fontId="61" fillId="0" borderId="119" xfId="0" applyFont="1" applyBorder="1" applyAlignment="1">
      <alignment horizontal="center" vertical="center" wrapText="1"/>
    </xf>
    <xf numFmtId="0" fontId="13" fillId="0" borderId="90" xfId="3" applyFont="1" applyBorder="1" applyAlignment="1">
      <alignment horizontal="center" vertical="center" wrapText="1"/>
    </xf>
    <xf numFmtId="0" fontId="63" fillId="0" borderId="60" xfId="3" applyFont="1" applyBorder="1" applyAlignment="1">
      <alignment horizontal="center" vertical="center" wrapText="1"/>
    </xf>
    <xf numFmtId="0" fontId="6" fillId="14" borderId="83" xfId="3" applyFont="1" applyFill="1" applyBorder="1" applyAlignment="1" applyProtection="1">
      <alignment horizontal="center" vertical="center" wrapText="1"/>
      <protection locked="0"/>
    </xf>
    <xf numFmtId="0" fontId="6" fillId="14" borderId="91" xfId="3" applyFont="1" applyFill="1" applyBorder="1" applyAlignment="1" applyProtection="1">
      <alignment horizontal="center" vertical="center" wrapText="1"/>
      <protection locked="0"/>
    </xf>
    <xf numFmtId="0" fontId="6" fillId="14" borderId="84" xfId="3" applyFont="1" applyFill="1" applyBorder="1" applyAlignment="1" applyProtection="1">
      <alignment horizontal="center" vertical="center" wrapText="1"/>
      <protection locked="0"/>
    </xf>
    <xf numFmtId="0" fontId="7" fillId="0" borderId="107" xfId="0" applyFont="1" applyBorder="1" applyAlignment="1">
      <alignment horizontal="center" vertical="center"/>
    </xf>
    <xf numFmtId="0" fontId="7" fillId="0" borderId="97" xfId="0" applyFont="1" applyBorder="1" applyAlignment="1">
      <alignment horizontal="center" vertical="center"/>
    </xf>
    <xf numFmtId="0" fontId="47" fillId="0" borderId="7" xfId="0" applyFont="1" applyBorder="1" applyAlignment="1">
      <alignment horizontal="center" vertical="center" wrapText="1"/>
    </xf>
    <xf numFmtId="0" fontId="6" fillId="2" borderId="84" xfId="3" applyFont="1" applyFill="1" applyBorder="1" applyAlignment="1" applyProtection="1">
      <alignment horizontal="center" vertical="center" wrapText="1"/>
      <protection locked="0"/>
    </xf>
    <xf numFmtId="0" fontId="6" fillId="2" borderId="16" xfId="3" applyFont="1" applyFill="1" applyBorder="1" applyAlignment="1" applyProtection="1">
      <alignment horizontal="center" vertical="center" wrapText="1"/>
      <protection locked="0"/>
    </xf>
    <xf numFmtId="0" fontId="6" fillId="0" borderId="76" xfId="0" applyFont="1" applyBorder="1" applyAlignment="1" applyProtection="1">
      <alignment horizontal="center" vertical="center"/>
      <protection locked="0"/>
    </xf>
    <xf numFmtId="0" fontId="6" fillId="2" borderId="86" xfId="3" applyFont="1" applyFill="1" applyBorder="1" applyAlignment="1" applyProtection="1">
      <alignment horizontal="center" vertical="center" wrapText="1"/>
      <protection locked="0"/>
    </xf>
    <xf numFmtId="0" fontId="6" fillId="2" borderId="88" xfId="3" applyFont="1" applyFill="1" applyBorder="1" applyAlignment="1" applyProtection="1">
      <alignment horizontal="center" vertical="center" wrapText="1"/>
      <protection locked="0"/>
    </xf>
    <xf numFmtId="0" fontId="15" fillId="2" borderId="96" xfId="0" applyFont="1" applyFill="1" applyBorder="1" applyAlignment="1" applyProtection="1">
      <alignment horizontal="center" vertical="center"/>
      <protection locked="0"/>
    </xf>
    <xf numFmtId="0" fontId="15" fillId="2" borderId="97" xfId="0" applyFont="1" applyFill="1" applyBorder="1" applyAlignment="1" applyProtection="1">
      <alignment horizontal="center" vertical="center"/>
      <protection locked="0"/>
    </xf>
    <xf numFmtId="0" fontId="15" fillId="2" borderId="92" xfId="0" applyFont="1" applyFill="1" applyBorder="1" applyAlignment="1" applyProtection="1">
      <alignment horizontal="center" vertical="center"/>
      <protection locked="0"/>
    </xf>
    <xf numFmtId="0" fontId="15" fillId="2" borderId="93" xfId="0" applyFont="1"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2" borderId="95" xfId="3" applyFont="1" applyFill="1" applyBorder="1" applyAlignment="1" applyProtection="1">
      <alignment horizontal="center" vertical="center" wrapText="1"/>
      <protection locked="0"/>
    </xf>
    <xf numFmtId="0" fontId="7" fillId="0" borderId="30" xfId="0" applyFont="1" applyBorder="1" applyAlignment="1">
      <alignment horizontal="center" vertical="center"/>
    </xf>
    <xf numFmtId="0" fontId="7" fillId="0" borderId="53" xfId="0" applyFont="1" applyBorder="1" applyAlignment="1">
      <alignment horizontal="center" vertical="center"/>
    </xf>
    <xf numFmtId="0" fontId="7" fillId="0" borderId="20" xfId="0" applyFont="1" applyBorder="1" applyAlignment="1">
      <alignment horizontal="center" vertical="center"/>
    </xf>
    <xf numFmtId="0" fontId="15" fillId="2" borderId="50" xfId="0" applyFont="1" applyFill="1" applyBorder="1" applyAlignment="1" applyProtection="1">
      <alignment horizontal="center" vertical="center"/>
      <protection locked="0"/>
    </xf>
    <xf numFmtId="0" fontId="9" fillId="0" borderId="58" xfId="3" applyFont="1" applyBorder="1" applyAlignment="1">
      <alignment horizontal="center" vertical="center" wrapText="1"/>
    </xf>
    <xf numFmtId="0" fontId="47" fillId="0" borderId="16" xfId="0" applyFont="1" applyBorder="1" applyAlignment="1">
      <alignment horizontal="center" vertical="center" wrapText="1"/>
    </xf>
    <xf numFmtId="0" fontId="13" fillId="0" borderId="72" xfId="3" applyFont="1" applyBorder="1" applyAlignment="1">
      <alignment horizontal="center" vertical="center" wrapText="1"/>
    </xf>
    <xf numFmtId="0" fontId="13" fillId="0" borderId="5" xfId="3" applyFont="1" applyBorder="1" applyAlignment="1">
      <alignment horizontal="center" vertical="center" wrapText="1"/>
    </xf>
    <xf numFmtId="0" fontId="13" fillId="0" borderId="27" xfId="3" applyFont="1" applyBorder="1" applyAlignment="1">
      <alignment horizontal="center" vertical="center" wrapText="1"/>
    </xf>
    <xf numFmtId="0" fontId="13" fillId="0" borderId="34" xfId="3" applyFont="1" applyBorder="1" applyAlignment="1">
      <alignment horizontal="center" vertical="center" wrapText="1"/>
    </xf>
    <xf numFmtId="0" fontId="47" fillId="0" borderId="6" xfId="0" applyFont="1" applyBorder="1" applyAlignment="1">
      <alignment horizontal="center" vertical="center" wrapText="1"/>
    </xf>
    <xf numFmtId="0" fontId="47" fillId="0" borderId="0" xfId="0" applyFont="1" applyAlignment="1">
      <alignment horizontal="center" vertical="center" wrapText="1"/>
    </xf>
    <xf numFmtId="0" fontId="47" fillId="0" borderId="54" xfId="0" applyFont="1" applyBorder="1" applyAlignment="1">
      <alignment horizontal="center" vertical="center" wrapText="1"/>
    </xf>
    <xf numFmtId="9" fontId="47" fillId="0" borderId="58" xfId="0" applyNumberFormat="1" applyFont="1" applyBorder="1" applyAlignment="1">
      <alignment horizontal="center" vertical="center" wrapText="1"/>
    </xf>
    <xf numFmtId="0" fontId="47" fillId="0" borderId="31" xfId="0" applyFont="1" applyBorder="1" applyAlignment="1">
      <alignment horizontal="center" vertical="center" wrapText="1"/>
    </xf>
    <xf numFmtId="0" fontId="47" fillId="0" borderId="26" xfId="0" applyFont="1" applyBorder="1" applyAlignment="1">
      <alignment horizontal="center" vertical="center" wrapText="1"/>
    </xf>
    <xf numFmtId="9" fontId="47" fillId="0" borderId="16" xfId="0" applyNumberFormat="1" applyFont="1" applyBorder="1" applyAlignment="1">
      <alignment horizontal="center" vertical="center" wrapText="1"/>
    </xf>
    <xf numFmtId="0" fontId="13" fillId="0" borderId="111" xfId="3" applyFont="1" applyBorder="1" applyAlignment="1">
      <alignment horizontal="center" vertical="center" wrapText="1"/>
    </xf>
    <xf numFmtId="9" fontId="13" fillId="0" borderId="11" xfId="3" applyNumberFormat="1" applyFont="1" applyBorder="1" applyAlignment="1">
      <alignment horizontal="center" vertical="center" wrapText="1"/>
    </xf>
    <xf numFmtId="9" fontId="13" fillId="0" borderId="111" xfId="3" applyNumberFormat="1" applyFont="1" applyBorder="1" applyAlignment="1">
      <alignment horizontal="center" vertical="center" wrapText="1"/>
    </xf>
    <xf numFmtId="0" fontId="13" fillId="0" borderId="114" xfId="3" applyFont="1" applyBorder="1" applyAlignment="1">
      <alignment horizontal="center" vertical="center" wrapText="1"/>
    </xf>
    <xf numFmtId="0" fontId="13" fillId="0" borderId="91" xfId="3" applyFont="1" applyBorder="1" applyAlignment="1">
      <alignment horizontal="center" vertical="center" wrapText="1"/>
    </xf>
    <xf numFmtId="0" fontId="13" fillId="0" borderId="87" xfId="3" applyFont="1" applyBorder="1" applyAlignment="1">
      <alignment horizontal="center" vertical="center" wrapText="1"/>
    </xf>
    <xf numFmtId="1" fontId="13" fillId="0" borderId="11" xfId="3" applyNumberFormat="1" applyFont="1" applyBorder="1" applyAlignment="1">
      <alignment horizontal="center" vertical="center" wrapText="1"/>
    </xf>
    <xf numFmtId="1" fontId="13" fillId="0" borderId="111" xfId="3" applyNumberFormat="1" applyFont="1" applyBorder="1" applyAlignment="1">
      <alignment horizontal="center" vertical="center" wrapText="1"/>
    </xf>
    <xf numFmtId="0" fontId="6" fillId="14" borderId="87" xfId="3" applyFont="1" applyFill="1" applyBorder="1" applyAlignment="1" applyProtection="1">
      <alignment horizontal="center" vertical="center" wrapText="1"/>
      <protection locked="0"/>
    </xf>
    <xf numFmtId="0" fontId="6" fillId="2" borderId="7" xfId="3" applyFont="1" applyFill="1" applyBorder="1" applyAlignment="1" applyProtection="1">
      <alignment horizontal="center" vertical="center" wrapText="1"/>
      <protection locked="0"/>
    </xf>
    <xf numFmtId="0" fontId="15" fillId="2" borderId="116" xfId="0" applyFont="1" applyFill="1" applyBorder="1" applyAlignment="1" applyProtection="1">
      <alignment horizontal="center" vertical="center"/>
      <protection locked="0"/>
    </xf>
    <xf numFmtId="0" fontId="9" fillId="11" borderId="58" xfId="3" applyFont="1" applyFill="1" applyBorder="1" applyAlignment="1">
      <alignment horizontal="center" vertical="center" wrapText="1"/>
    </xf>
    <xf numFmtId="9" fontId="13" fillId="0" borderId="61" xfId="3" applyNumberFormat="1" applyFont="1" applyBorder="1" applyAlignment="1">
      <alignment horizontal="center" vertical="center" wrapText="1"/>
    </xf>
    <xf numFmtId="0" fontId="47" fillId="0" borderId="55" xfId="0" applyFont="1" applyBorder="1" applyAlignment="1">
      <alignment horizontal="center" vertical="center" wrapText="1"/>
    </xf>
    <xf numFmtId="0" fontId="47" fillId="0" borderId="57" xfId="0" applyFont="1" applyBorder="1" applyAlignment="1">
      <alignment horizontal="center" vertical="center" wrapText="1"/>
    </xf>
    <xf numFmtId="0" fontId="47" fillId="0" borderId="56" xfId="0" applyFont="1" applyBorder="1" applyAlignment="1">
      <alignment horizontal="center" vertical="center" wrapText="1"/>
    </xf>
    <xf numFmtId="0" fontId="47" fillId="0" borderId="105" xfId="0" applyFont="1" applyBorder="1" applyAlignment="1">
      <alignment horizontal="center" vertical="center" wrapText="1"/>
    </xf>
    <xf numFmtId="0" fontId="47" fillId="0" borderId="104" xfId="0" applyFont="1" applyBorder="1" applyAlignment="1">
      <alignment horizontal="center" vertical="center" wrapText="1"/>
    </xf>
    <xf numFmtId="9" fontId="47" fillId="0" borderId="55" xfId="0" applyNumberFormat="1" applyFont="1" applyBorder="1" applyAlignment="1">
      <alignment horizontal="center" vertical="center" wrapText="1"/>
    </xf>
    <xf numFmtId="9" fontId="47" fillId="0" borderId="56" xfId="0" applyNumberFormat="1" applyFont="1" applyBorder="1" applyAlignment="1">
      <alignment horizontal="center" vertical="center" wrapText="1"/>
    </xf>
    <xf numFmtId="0" fontId="47" fillId="0" borderId="61" xfId="0" applyFont="1" applyBorder="1" applyAlignment="1">
      <alignment horizontal="center" vertical="center" wrapText="1"/>
    </xf>
    <xf numFmtId="0" fontId="47" fillId="0" borderId="80" xfId="0" applyFont="1" applyBorder="1" applyAlignment="1">
      <alignment horizontal="center" vertical="center" wrapText="1"/>
    </xf>
    <xf numFmtId="0" fontId="47" fillId="0" borderId="81" xfId="0" applyFont="1" applyBorder="1" applyAlignment="1">
      <alignment horizontal="center" vertical="center" wrapText="1"/>
    </xf>
    <xf numFmtId="0" fontId="47" fillId="0" borderId="82" xfId="0" applyFont="1" applyBorder="1" applyAlignment="1">
      <alignment horizontal="center" vertical="center" wrapText="1"/>
    </xf>
    <xf numFmtId="0" fontId="47" fillId="0" borderId="77" xfId="0" applyFont="1" applyBorder="1" applyAlignment="1">
      <alignment horizontal="center" vertical="center" wrapText="1"/>
    </xf>
    <xf numFmtId="0" fontId="47" fillId="0" borderId="68" xfId="0" applyFont="1" applyBorder="1" applyAlignment="1">
      <alignment horizontal="center" vertical="center" wrapText="1"/>
    </xf>
    <xf numFmtId="0" fontId="47" fillId="0" borderId="78" xfId="0" applyFont="1" applyBorder="1" applyAlignment="1">
      <alignment horizontal="center" vertical="center" wrapText="1"/>
    </xf>
    <xf numFmtId="9" fontId="47" fillId="0" borderId="60" xfId="0" applyNumberFormat="1" applyFont="1" applyBorder="1" applyAlignment="1">
      <alignment horizontal="center" vertical="center" wrapText="1"/>
    </xf>
    <xf numFmtId="9" fontId="47" fillId="0" borderId="57" xfId="0" applyNumberFormat="1" applyFont="1" applyBorder="1" applyAlignment="1">
      <alignment horizontal="center" vertical="center" wrapText="1"/>
    </xf>
    <xf numFmtId="9" fontId="47" fillId="0" borderId="79" xfId="0" applyNumberFormat="1" applyFont="1" applyBorder="1" applyAlignment="1">
      <alignment horizontal="center" vertical="center" wrapText="1"/>
    </xf>
    <xf numFmtId="0" fontId="47" fillId="0" borderId="60" xfId="0" applyFont="1" applyBorder="1" applyAlignment="1">
      <alignment horizontal="center" vertical="center" wrapText="1"/>
    </xf>
    <xf numFmtId="0" fontId="47" fillId="0" borderId="79" xfId="0" applyFont="1" applyBorder="1" applyAlignment="1">
      <alignment horizontal="center" vertical="center" wrapText="1"/>
    </xf>
    <xf numFmtId="0" fontId="47" fillId="0" borderId="70" xfId="3" applyFont="1" applyBorder="1" applyAlignment="1">
      <alignment horizontal="center" vertical="center" wrapText="1"/>
    </xf>
    <xf numFmtId="0" fontId="47" fillId="0" borderId="66" xfId="3" applyFont="1" applyBorder="1" applyAlignment="1">
      <alignment horizontal="center" vertical="center" wrapText="1"/>
    </xf>
    <xf numFmtId="0" fontId="9" fillId="0" borderId="77" xfId="3" applyFont="1" applyBorder="1" applyAlignment="1">
      <alignment horizontal="center" vertical="center" wrapText="1"/>
    </xf>
    <xf numFmtId="0" fontId="9" fillId="0" borderId="78" xfId="3" applyFont="1" applyBorder="1" applyAlignment="1">
      <alignment horizontal="center" vertical="center" wrapText="1"/>
    </xf>
    <xf numFmtId="9" fontId="9" fillId="0" borderId="55" xfId="3" applyNumberFormat="1" applyFont="1" applyBorder="1" applyAlignment="1">
      <alignment horizontal="center" vertical="center" wrapText="1"/>
    </xf>
    <xf numFmtId="9" fontId="9" fillId="0" borderId="57" xfId="3" applyNumberFormat="1" applyFont="1" applyBorder="1" applyAlignment="1">
      <alignment horizontal="center" vertical="center" wrapText="1"/>
    </xf>
    <xf numFmtId="9" fontId="9" fillId="0" borderId="56" xfId="3" applyNumberFormat="1" applyFont="1" applyBorder="1" applyAlignment="1">
      <alignment horizontal="center" vertical="center" wrapText="1"/>
    </xf>
    <xf numFmtId="0" fontId="9" fillId="0" borderId="55" xfId="3" applyFont="1" applyBorder="1" applyAlignment="1">
      <alignment horizontal="center" vertical="center" wrapText="1"/>
    </xf>
    <xf numFmtId="0" fontId="9" fillId="0" borderId="57" xfId="3" applyFont="1" applyBorder="1" applyAlignment="1">
      <alignment horizontal="center" vertical="center" wrapText="1"/>
    </xf>
    <xf numFmtId="0" fontId="9" fillId="0" borderId="56" xfId="3" applyFont="1" applyBorder="1" applyAlignment="1">
      <alignment horizontal="center" vertical="center" wrapText="1"/>
    </xf>
    <xf numFmtId="0" fontId="47" fillId="0" borderId="77" xfId="3" applyFont="1" applyBorder="1" applyAlignment="1">
      <alignment horizontal="center" vertical="center" wrapText="1"/>
    </xf>
    <xf numFmtId="0" fontId="47" fillId="0" borderId="78" xfId="3" applyFont="1" applyBorder="1" applyAlignment="1">
      <alignment horizontal="center" vertical="center" wrapText="1"/>
    </xf>
    <xf numFmtId="0" fontId="49" fillId="2" borderId="32" xfId="3" applyFont="1" applyFill="1" applyBorder="1" applyAlignment="1" applyProtection="1">
      <alignment horizontal="center" vertical="center" wrapText="1"/>
      <protection locked="0"/>
    </xf>
    <xf numFmtId="0" fontId="6" fillId="2" borderId="32" xfId="3" applyFont="1" applyFill="1" applyBorder="1" applyAlignment="1" applyProtection="1">
      <alignment horizontal="center" vertical="center" wrapText="1"/>
      <protection locked="0"/>
    </xf>
    <xf numFmtId="9" fontId="13" fillId="0" borderId="110" xfId="3" applyNumberFormat="1" applyFont="1" applyBorder="1" applyAlignment="1">
      <alignment horizontal="center" vertical="center" wrapText="1"/>
    </xf>
    <xf numFmtId="0" fontId="47" fillId="0" borderId="5" xfId="3" applyFont="1" applyBorder="1" applyAlignment="1">
      <alignment horizontal="center" vertical="center" wrapText="1"/>
    </xf>
    <xf numFmtId="0" fontId="47" fillId="0" borderId="34" xfId="3" applyFont="1" applyBorder="1" applyAlignment="1">
      <alignment horizontal="center" vertical="center" wrapText="1"/>
    </xf>
    <xf numFmtId="0" fontId="8" fillId="0" borderId="45" xfId="3" applyFont="1" applyBorder="1" applyAlignment="1" applyProtection="1">
      <alignment horizontal="center" vertical="center" wrapText="1"/>
      <protection locked="0"/>
    </xf>
    <xf numFmtId="0" fontId="8" fillId="0" borderId="109" xfId="3"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13" fillId="0" borderId="0" xfId="0" applyFont="1" applyAlignment="1">
      <alignment horizontal="center"/>
    </xf>
    <xf numFmtId="9" fontId="6" fillId="2" borderId="11" xfId="2" applyFont="1" applyFill="1" applyBorder="1" applyAlignment="1" applyProtection="1">
      <alignment horizontal="center" vertical="center" wrapText="1"/>
      <protection locked="0"/>
    </xf>
    <xf numFmtId="9" fontId="6" fillId="2" borderId="15" xfId="2" applyFont="1" applyFill="1" applyBorder="1" applyAlignment="1" applyProtection="1">
      <alignment horizontal="center" vertical="center" wrapText="1"/>
      <protection locked="0"/>
    </xf>
    <xf numFmtId="0" fontId="24" fillId="0" borderId="7" xfId="0" applyFont="1" applyBorder="1" applyAlignment="1" applyProtection="1">
      <alignment horizontal="center" vertical="center"/>
      <protection locked="0"/>
    </xf>
    <xf numFmtId="0" fontId="7" fillId="7" borderId="44"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2" borderId="5" xfId="3" applyFont="1" applyFill="1" applyBorder="1" applyAlignment="1" applyProtection="1">
      <alignment horizontal="center" vertical="center" wrapText="1"/>
      <protection locked="0"/>
    </xf>
    <xf numFmtId="0" fontId="6" fillId="2" borderId="34" xfId="3" applyFont="1" applyFill="1" applyBorder="1" applyAlignment="1" applyProtection="1">
      <alignment horizontal="center" vertical="center" wrapText="1"/>
      <protection locked="0"/>
    </xf>
    <xf numFmtId="0" fontId="6" fillId="12" borderId="36" xfId="3" applyFont="1" applyFill="1" applyBorder="1" applyAlignment="1" applyProtection="1">
      <alignment horizontal="center" vertical="center" wrapText="1"/>
      <protection locked="0"/>
    </xf>
    <xf numFmtId="0" fontId="6" fillId="12" borderId="15" xfId="3" applyFont="1" applyFill="1" applyBorder="1" applyAlignment="1" applyProtection="1">
      <alignment horizontal="center" vertical="center" wrapText="1"/>
      <protection locked="0"/>
    </xf>
    <xf numFmtId="167" fontId="15" fillId="2" borderId="24" xfId="1" applyNumberFormat="1" applyFont="1" applyFill="1" applyBorder="1" applyAlignment="1" applyProtection="1">
      <alignment horizontal="center" vertical="center"/>
      <protection locked="0"/>
    </xf>
    <xf numFmtId="167" fontId="15" fillId="2" borderId="41" xfId="1" applyNumberFormat="1" applyFont="1" applyFill="1" applyBorder="1" applyAlignment="1" applyProtection="1">
      <alignment horizontal="center" vertical="center"/>
      <protection locked="0"/>
    </xf>
    <xf numFmtId="9" fontId="22" fillId="0" borderId="45" xfId="2" applyFont="1" applyFill="1" applyBorder="1" applyAlignment="1" applyProtection="1">
      <alignment horizontal="center" vertical="center"/>
      <protection locked="0"/>
    </xf>
    <xf numFmtId="9" fontId="22" fillId="0" borderId="46" xfId="2" applyFont="1" applyFill="1" applyBorder="1" applyAlignment="1" applyProtection="1">
      <alignment horizontal="center" vertical="center"/>
      <protection locked="0"/>
    </xf>
    <xf numFmtId="0" fontId="15" fillId="2" borderId="7"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6" fillId="2" borderId="35" xfId="3" applyFont="1" applyFill="1" applyBorder="1" applyAlignment="1" applyProtection="1">
      <alignment horizontal="center" vertical="center" wrapText="1"/>
      <protection locked="0"/>
    </xf>
    <xf numFmtId="0" fontId="6" fillId="2" borderId="48" xfId="3" applyFont="1" applyFill="1" applyBorder="1" applyAlignment="1" applyProtection="1">
      <alignment horizontal="center" vertical="center" wrapText="1"/>
      <protection locked="0"/>
    </xf>
    <xf numFmtId="9" fontId="6" fillId="2" borderId="36" xfId="2" applyFont="1" applyFill="1" applyBorder="1" applyAlignment="1" applyProtection="1">
      <alignment horizontal="center" vertical="center" wrapText="1"/>
      <protection locked="0"/>
    </xf>
    <xf numFmtId="0" fontId="32" fillId="2" borderId="36" xfId="3" applyFont="1" applyFill="1" applyBorder="1" applyAlignment="1" applyProtection="1">
      <alignment horizontal="center" vertical="center" wrapText="1"/>
      <protection locked="0"/>
    </xf>
    <xf numFmtId="0" fontId="32" fillId="2" borderId="15" xfId="3" applyFont="1" applyFill="1" applyBorder="1" applyAlignment="1" applyProtection="1">
      <alignment horizontal="center" vertical="center" wrapText="1"/>
      <protection locked="0"/>
    </xf>
    <xf numFmtId="0" fontId="6" fillId="0" borderId="4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32" fillId="2" borderId="37" xfId="3" applyFont="1" applyFill="1" applyBorder="1" applyAlignment="1" applyProtection="1">
      <alignment horizontal="center" vertical="center" wrapText="1"/>
      <protection locked="0"/>
    </xf>
    <xf numFmtId="0" fontId="32" fillId="2" borderId="33" xfId="3" applyFont="1" applyFill="1" applyBorder="1" applyAlignment="1" applyProtection="1">
      <alignment horizontal="center" vertical="center" wrapText="1"/>
      <protection locked="0"/>
    </xf>
    <xf numFmtId="9" fontId="15" fillId="0" borderId="45" xfId="2" applyFont="1" applyFill="1" applyBorder="1" applyAlignment="1" applyProtection="1">
      <alignment horizontal="center" vertical="center"/>
      <protection locked="0"/>
    </xf>
    <xf numFmtId="9" fontId="15" fillId="0" borderId="46" xfId="2"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5" fillId="2" borderId="40" xfId="0" applyFont="1" applyFill="1" applyBorder="1" applyAlignment="1" applyProtection="1">
      <alignment horizontal="center" vertical="center"/>
      <protection locked="0"/>
    </xf>
    <xf numFmtId="0" fontId="15" fillId="2" borderId="47" xfId="0" applyFont="1" applyFill="1" applyBorder="1" applyAlignment="1" applyProtection="1">
      <alignment horizontal="center" vertical="center"/>
      <protection locked="0"/>
    </xf>
    <xf numFmtId="0" fontId="15" fillId="2" borderId="41" xfId="0" applyFont="1" applyFill="1" applyBorder="1" applyAlignment="1" applyProtection="1">
      <alignment horizontal="center" vertical="center"/>
      <protection locked="0"/>
    </xf>
    <xf numFmtId="9" fontId="15" fillId="2" borderId="45" xfId="2" applyFont="1" applyFill="1" applyBorder="1" applyAlignment="1" applyProtection="1">
      <alignment horizontal="center" vertical="center"/>
      <protection locked="0"/>
    </xf>
    <xf numFmtId="9" fontId="15" fillId="2" borderId="46" xfId="2" applyFont="1" applyFill="1" applyBorder="1" applyAlignment="1" applyProtection="1">
      <alignment horizontal="center" vertical="center"/>
      <protection locked="0"/>
    </xf>
    <xf numFmtId="167" fontId="15" fillId="2" borderId="49" xfId="1" applyNumberFormat="1" applyFont="1" applyFill="1" applyBorder="1" applyAlignment="1" applyProtection="1">
      <alignment horizontal="center" vertical="center"/>
      <protection locked="0"/>
    </xf>
    <xf numFmtId="167" fontId="15" fillId="2" borderId="39" xfId="1" applyNumberFormat="1" applyFont="1" applyFill="1" applyBorder="1" applyAlignment="1" applyProtection="1">
      <alignment horizontal="center" vertical="center"/>
      <protection locked="0"/>
    </xf>
    <xf numFmtId="0" fontId="15" fillId="2" borderId="24" xfId="1" applyNumberFormat="1" applyFont="1" applyFill="1" applyBorder="1" applyAlignment="1" applyProtection="1">
      <alignment horizontal="center" vertical="center"/>
      <protection locked="0"/>
    </xf>
    <xf numFmtId="0" fontId="15" fillId="2" borderId="41" xfId="1" applyNumberFormat="1" applyFont="1" applyFill="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14" fontId="24" fillId="0" borderId="31" xfId="0" applyNumberFormat="1" applyFont="1" applyBorder="1" applyAlignment="1" applyProtection="1">
      <alignment horizontal="center" vertical="center"/>
      <protection locked="0"/>
    </xf>
    <xf numFmtId="9" fontId="8" fillId="0" borderId="103" xfId="2" applyFont="1" applyFill="1" applyBorder="1" applyAlignment="1" applyProtection="1">
      <alignment horizontal="center" vertical="center"/>
      <protection locked="0"/>
    </xf>
    <xf numFmtId="9" fontId="8" fillId="0" borderId="33" xfId="2" applyFont="1" applyFill="1" applyBorder="1" applyAlignment="1" applyProtection="1">
      <alignment horizontal="center" vertical="center"/>
      <protection locked="0"/>
    </xf>
    <xf numFmtId="9" fontId="8" fillId="0" borderId="72" xfId="2" applyFont="1" applyFill="1" applyBorder="1" applyAlignment="1" applyProtection="1">
      <alignment horizontal="center" vertical="center" wrapText="1"/>
    </xf>
    <xf numFmtId="9" fontId="8" fillId="0" borderId="48" xfId="2" applyFont="1" applyFill="1" applyBorder="1" applyAlignment="1" applyProtection="1">
      <alignment horizontal="center" vertical="center" wrapText="1"/>
    </xf>
    <xf numFmtId="9" fontId="8" fillId="0" borderId="16" xfId="2" applyFont="1" applyFill="1" applyBorder="1" applyAlignment="1" applyProtection="1">
      <alignment horizontal="center" vertical="center" wrapText="1"/>
    </xf>
    <xf numFmtId="9" fontId="8" fillId="0" borderId="15" xfId="2" applyFont="1" applyFill="1" applyBorder="1" applyAlignment="1" applyProtection="1">
      <alignment horizontal="center" vertical="center" wrapText="1"/>
    </xf>
    <xf numFmtId="0" fontId="9" fillId="0" borderId="70" xfId="3"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horizontal="center" vertical="center" wrapText="1"/>
    </xf>
    <xf numFmtId="0" fontId="6" fillId="2" borderId="72" xfId="3" applyFont="1" applyFill="1" applyBorder="1" applyAlignment="1" applyProtection="1">
      <alignment horizontal="center" vertical="center" wrapText="1"/>
      <protection locked="0"/>
    </xf>
    <xf numFmtId="9" fontId="67" fillId="12" borderId="26" xfId="0" applyNumberFormat="1" applyFont="1" applyFill="1" applyBorder="1" applyAlignment="1">
      <alignment horizontal="center" vertical="center" wrapText="1"/>
    </xf>
    <xf numFmtId="9" fontId="66" fillId="2" borderId="103" xfId="2" applyFont="1" applyFill="1" applyBorder="1" applyAlignment="1" applyProtection="1">
      <alignment horizontal="center" vertical="center" wrapText="1"/>
      <protection locked="0"/>
    </xf>
    <xf numFmtId="9" fontId="67" fillId="12" borderId="72" xfId="0" applyNumberFormat="1" applyFont="1" applyFill="1" applyBorder="1" applyAlignment="1">
      <alignment horizontal="center" vertical="center" wrapText="1"/>
    </xf>
    <xf numFmtId="9" fontId="67" fillId="12" borderId="16" xfId="0" applyNumberFormat="1" applyFont="1" applyFill="1" applyBorder="1" applyAlignment="1">
      <alignment horizontal="center" vertical="center" wrapText="1"/>
    </xf>
    <xf numFmtId="9" fontId="6" fillId="2" borderId="74" xfId="2" applyFont="1" applyFill="1" applyBorder="1" applyAlignment="1" applyProtection="1">
      <alignment horizontal="center" vertical="center" wrapText="1"/>
      <protection locked="0"/>
    </xf>
    <xf numFmtId="9" fontId="6" fillId="2" borderId="34" xfId="2" applyFont="1" applyFill="1" applyBorder="1" applyAlignment="1" applyProtection="1">
      <alignment horizontal="center" vertical="center" wrapText="1"/>
      <protection locked="0"/>
    </xf>
    <xf numFmtId="9" fontId="47" fillId="0" borderId="5" xfId="0" applyNumberFormat="1" applyFont="1" applyBorder="1" applyAlignment="1">
      <alignment horizontal="center" vertical="center" wrapText="1"/>
    </xf>
    <xf numFmtId="9" fontId="47" fillId="0" borderId="27" xfId="0" applyNumberFormat="1" applyFont="1" applyBorder="1" applyAlignment="1">
      <alignment horizontal="center" vertical="center" wrapText="1"/>
    </xf>
    <xf numFmtId="2" fontId="13" fillId="0" borderId="11" xfId="3" applyNumberFormat="1" applyFont="1" applyBorder="1" applyAlignment="1">
      <alignment horizontal="center" vertical="center" wrapText="1"/>
    </xf>
    <xf numFmtId="2" fontId="13" fillId="0" borderId="16" xfId="3" applyNumberFormat="1" applyFont="1" applyBorder="1" applyAlignment="1">
      <alignment horizontal="center" vertical="center" wrapText="1"/>
    </xf>
    <xf numFmtId="2" fontId="13" fillId="0" borderId="15" xfId="3" applyNumberFormat="1" applyFont="1" applyBorder="1" applyAlignment="1">
      <alignment horizontal="center" vertical="center" wrapText="1"/>
    </xf>
    <xf numFmtId="9" fontId="47" fillId="0" borderId="34" xfId="0" applyNumberFormat="1" applyFont="1" applyBorder="1" applyAlignment="1">
      <alignment horizontal="center" vertical="center" wrapText="1"/>
    </xf>
    <xf numFmtId="0" fontId="6" fillId="2" borderId="74" xfId="3" applyFont="1" applyFill="1" applyBorder="1" applyAlignment="1" applyProtection="1">
      <alignment horizontal="center" vertical="center" wrapText="1"/>
      <protection locked="0"/>
    </xf>
    <xf numFmtId="0" fontId="6" fillId="2" borderId="27" xfId="3" applyFont="1" applyFill="1" applyBorder="1" applyAlignment="1" applyProtection="1">
      <alignment horizontal="center" vertical="center" wrapText="1"/>
      <protection locked="0"/>
    </xf>
    <xf numFmtId="0" fontId="63" fillId="0" borderId="57" xfId="3" applyFont="1" applyBorder="1" applyAlignment="1">
      <alignment horizontal="center" vertical="center" wrapText="1"/>
    </xf>
    <xf numFmtId="9" fontId="61" fillId="0" borderId="55" xfId="0" applyNumberFormat="1" applyFont="1" applyBorder="1" applyAlignment="1">
      <alignment horizontal="center" vertical="center" wrapText="1"/>
    </xf>
    <xf numFmtId="9" fontId="61" fillId="0" borderId="56" xfId="0" applyNumberFormat="1" applyFont="1" applyBorder="1" applyAlignment="1">
      <alignment horizontal="center" vertical="center" wrapText="1"/>
    </xf>
    <xf numFmtId="0" fontId="61" fillId="0" borderId="57" xfId="0" applyFont="1" applyBorder="1" applyAlignment="1">
      <alignment horizontal="center" vertical="center" wrapText="1"/>
    </xf>
    <xf numFmtId="9" fontId="61" fillId="0" borderId="58" xfId="0" applyNumberFormat="1" applyFont="1" applyBorder="1" applyAlignment="1">
      <alignment horizontal="center" vertical="center" wrapText="1"/>
    </xf>
    <xf numFmtId="0" fontId="61" fillId="0" borderId="58" xfId="0" applyFont="1" applyBorder="1" applyAlignment="1">
      <alignment horizontal="center" vertical="center" wrapText="1"/>
    </xf>
    <xf numFmtId="0" fontId="61" fillId="0" borderId="105" xfId="0" applyFont="1" applyBorder="1" applyAlignment="1">
      <alignment horizontal="center" vertical="center" wrapText="1"/>
    </xf>
    <xf numFmtId="0" fontId="61" fillId="0" borderId="104" xfId="0" applyFont="1" applyBorder="1" applyAlignment="1">
      <alignment horizontal="center" vertical="center" wrapText="1"/>
    </xf>
    <xf numFmtId="0" fontId="47" fillId="0" borderId="118" xfId="0" applyFont="1" applyBorder="1" applyAlignment="1">
      <alignment horizontal="center" vertical="center" wrapText="1"/>
    </xf>
    <xf numFmtId="0" fontId="47" fillId="0" borderId="119" xfId="0" applyFont="1" applyBorder="1" applyAlignment="1">
      <alignment horizontal="center" vertical="center" wrapText="1"/>
    </xf>
    <xf numFmtId="0" fontId="47" fillId="0" borderId="55" xfId="0" applyFont="1" applyBorder="1" applyAlignment="1">
      <alignment horizontal="left" vertical="center" wrapText="1"/>
    </xf>
    <xf numFmtId="0" fontId="47" fillId="0" borderId="57" xfId="0" applyFont="1" applyBorder="1" applyAlignment="1">
      <alignment horizontal="left" vertical="center" wrapText="1"/>
    </xf>
    <xf numFmtId="0" fontId="47" fillId="0" borderId="56" xfId="0" applyFont="1" applyBorder="1" applyAlignment="1">
      <alignment horizontal="left" vertical="center" wrapText="1"/>
    </xf>
    <xf numFmtId="9" fontId="47" fillId="0" borderId="7" xfId="0" applyNumberFormat="1" applyFont="1" applyBorder="1" applyAlignment="1">
      <alignment horizontal="center" vertical="center" wrapText="1"/>
    </xf>
    <xf numFmtId="0" fontId="47" fillId="0" borderId="71" xfId="0" applyFont="1" applyBorder="1" applyAlignment="1">
      <alignment horizontal="center" vertical="center" wrapText="1"/>
    </xf>
    <xf numFmtId="0" fontId="49" fillId="2" borderId="16" xfId="3" applyFont="1" applyFill="1" applyBorder="1" applyAlignment="1" applyProtection="1">
      <alignment horizontal="center" vertical="center" wrapText="1"/>
      <protection locked="0"/>
    </xf>
    <xf numFmtId="9" fontId="49" fillId="2" borderId="37" xfId="2" applyFont="1" applyFill="1" applyBorder="1" applyAlignment="1" applyProtection="1">
      <alignment horizontal="center" vertical="center" wrapText="1"/>
      <protection locked="0"/>
    </xf>
    <xf numFmtId="9" fontId="49" fillId="2" borderId="33" xfId="2" applyFont="1" applyFill="1" applyBorder="1" applyAlignment="1" applyProtection="1">
      <alignment horizontal="center" vertical="center" wrapText="1"/>
      <protection locked="0"/>
    </xf>
    <xf numFmtId="9" fontId="47" fillId="0" borderId="105" xfId="0" applyNumberFormat="1" applyFont="1" applyBorder="1" applyAlignment="1">
      <alignment horizontal="center" vertical="center" wrapText="1"/>
    </xf>
    <xf numFmtId="9" fontId="47" fillId="0" borderId="71" xfId="0" applyNumberFormat="1" applyFont="1" applyBorder="1" applyAlignment="1">
      <alignment horizontal="center" vertical="center" wrapText="1"/>
    </xf>
    <xf numFmtId="9" fontId="47" fillId="0" borderId="104" xfId="0" applyNumberFormat="1" applyFont="1" applyBorder="1" applyAlignment="1">
      <alignment horizontal="center" vertical="center" wrapText="1"/>
    </xf>
    <xf numFmtId="0" fontId="36" fillId="14" borderId="74" xfId="0" applyFont="1" applyFill="1" applyBorder="1" applyAlignment="1">
      <alignment horizontal="center" vertical="center" wrapText="1"/>
    </xf>
    <xf numFmtId="0" fontId="36" fillId="14" borderId="95" xfId="0" applyFont="1" applyFill="1" applyBorder="1" applyAlignment="1">
      <alignment horizontal="center" vertical="center" wrapText="1"/>
    </xf>
    <xf numFmtId="0" fontId="13" fillId="0" borderId="71" xfId="3" applyFont="1" applyBorder="1" applyAlignment="1">
      <alignment horizontal="center" vertical="center" wrapText="1"/>
    </xf>
  </cellXfs>
  <cellStyles count="23">
    <cellStyle name="Hipervínculo" xfId="6" builtinId="8"/>
    <cellStyle name="Hyperlink" xfId="9" xr:uid="{B9D85634-5F46-43F5-BCF7-4FF1D8EA4575}"/>
    <cellStyle name="Millares" xfId="1" builtinId="3"/>
    <cellStyle name="Millares [0]" xfId="13" builtinId="6"/>
    <cellStyle name="Millares [0] 2" xfId="11" xr:uid="{4C0C87B1-B346-4242-B49E-B30857BD9A1F}"/>
    <cellStyle name="Millares [0] 2 2" xfId="19" xr:uid="{9E7B0F60-5CFA-44C6-A88B-E4472F92FDED}"/>
    <cellStyle name="Millares [0] 3" xfId="21" xr:uid="{0ECE45CB-35CC-4DD5-9A79-69072EFF584C}"/>
    <cellStyle name="Millares 2" xfId="7" xr:uid="{00000000-0005-0000-0000-000002000000}"/>
    <cellStyle name="Millares 2 2" xfId="8" xr:uid="{E8C4E42C-A081-4FAE-AEF5-54AE3BEF3E0E}"/>
    <cellStyle name="Millares 2 2 2" xfId="12" xr:uid="{7882790C-0DCF-4693-B232-82AA350D09E2}"/>
    <cellStyle name="Millares 2 2 2 2" xfId="20" xr:uid="{AD847BBA-C7C0-402D-ABC8-44700A966B7B}"/>
    <cellStyle name="Millares 2 2 3" xfId="17" xr:uid="{3B9D2295-F10A-4182-8CF6-9605F514F98A}"/>
    <cellStyle name="Millares 2 3" xfId="10" xr:uid="{5CADBBBD-4DDC-4304-9E05-0BA8FDF2DB45}"/>
    <cellStyle name="Millares 2 3 2" xfId="18" xr:uid="{D1D7E80E-DC58-46AB-855E-028CAD1C35A5}"/>
    <cellStyle name="Millares 2 4" xfId="16" xr:uid="{A2A5D301-880A-48B1-8F6A-0EA8041E39AC}"/>
    <cellStyle name="Millares 3" xfId="14" xr:uid="{221109F7-BE9D-4BBA-B03C-4A76AF65FE30}"/>
    <cellStyle name="Millares 4" xfId="15" xr:uid="{5AE856C7-0DAF-43FF-9533-9FF110B41896}"/>
    <cellStyle name="Millares 5" xfId="22" xr:uid="{21B5B72C-F189-475F-BF7A-CC8B3FB30470}"/>
    <cellStyle name="Normal" xfId="0" builtinId="0"/>
    <cellStyle name="Normal 2" xfId="3" xr:uid="{00000000-0005-0000-0000-000004000000}"/>
    <cellStyle name="Normal 2 2" xfId="4" xr:uid="{00000000-0005-0000-0000-000005000000}"/>
    <cellStyle name="Normal 4" xfId="5" xr:uid="{00000000-0005-0000-0000-000006000000}"/>
    <cellStyle name="Porcentaje" xfId="2" builtinId="5"/>
  </cellStyles>
  <dxfs count="156">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CC99FF"/>
      <color rgb="FFCAC0DA"/>
      <color rgb="FFD9D2E4"/>
      <color rgb="FFAFEAFF"/>
      <color rgb="FF79DCFF"/>
      <color rgb="FFFF99FF"/>
      <color rgb="FF53D2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A Procesos'!A1"/><Relationship Id="rId4"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6" Type="http://schemas.openxmlformats.org/officeDocument/2006/relationships/image" Target="../media/image6.png"/><Relationship Id="rId5" Type="http://schemas.openxmlformats.org/officeDocument/2006/relationships/image" Target="../media/image5.png"/><Relationship Id="rId4" Type="http://schemas.microsoft.com/office/2007/relationships/hdphoto" Target="../media/hdphoto1.wdp"/></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ROGRAMAS ESTRATEGICOS'!A1"/><Relationship Id="rId1" Type="http://schemas.openxmlformats.org/officeDocument/2006/relationships/image" Target="../media/image3.jpeg"/><Relationship Id="rId4" Type="http://schemas.microsoft.com/office/2007/relationships/hdphoto" Target="../media/hdphoto1.wdp"/></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A Procesos'!A1"/><Relationship Id="rId1" Type="http://schemas.openxmlformats.org/officeDocument/2006/relationships/image" Target="../media/image3.jpeg"/><Relationship Id="rId4" Type="http://schemas.microsoft.com/office/2007/relationships/hdphoto" Target="../media/hdphoto1.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1</xdr:row>
          <xdr:rowOff>155327</xdr:rowOff>
        </xdr:from>
        <xdr:to>
          <xdr:col>34</xdr:col>
          <xdr:colOff>342901</xdr:colOff>
          <xdr:row>8</xdr:row>
          <xdr:rowOff>129927</xdr:rowOff>
        </xdr:to>
        <xdr:pic>
          <xdr:nvPicPr>
            <xdr:cNvPr id="2" name="Imagen 1">
              <a:extLst>
                <a:ext uri="{FF2B5EF4-FFF2-40B4-BE49-F238E27FC236}">
                  <a16:creationId xmlns:a16="http://schemas.microsoft.com/office/drawing/2014/main" id="{A581D4B3-2967-45D3-8D9E-1742B1A87263}"/>
                </a:ext>
              </a:extLst>
            </xdr:cNvPr>
            <xdr:cNvPicPr>
              <a:picLocks noChangeAspect="1" noChangeArrowheads="1"/>
              <a:extLst>
                <a:ext uri="{84589F7E-364E-4C9E-8A38-B11213B215E9}">
                  <a14:cameraTool cellRange="'[1]OADS-F-03'!$A$4:$R$6" spid="_x0000_s60794"/>
                </a:ext>
              </a:extLst>
            </xdr:cNvPicPr>
          </xdr:nvPicPr>
          <xdr:blipFill>
            <a:blip xmlns:r="http://schemas.openxmlformats.org/officeDocument/2006/relationships" r:embed="rId1"/>
            <a:srcRect/>
            <a:stretch>
              <a:fillRect/>
            </a:stretch>
          </xdr:blipFill>
          <xdr:spPr bwMode="auto">
            <a:xfrm>
              <a:off x="1" y="345827"/>
              <a:ext cx="31289625" cy="1508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7F51FEF9-06D4-44EE-815D-C8F4594F9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68485"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6E277BD6-05C8-4D67-96B7-022C80617021}"/>
            </a:ext>
            <a:ext uri="{147F2762-F138-4A5C-976F-8EAC2B608ADB}">
              <a16:predDERef xmlns:a16="http://schemas.microsoft.com/office/drawing/2014/main" pred="{7F51FEF9-06D4-44EE-815D-C8F4594F90AB}"/>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7100" y="1152525"/>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2E432AE2-65F7-4CF0-B533-43267B649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49160"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E90BAEB8-0E02-4981-8E0F-ACF50489023F}"/>
            </a:ext>
            <a:ext uri="{147F2762-F138-4A5C-976F-8EAC2B608ADB}">
              <a16:predDERef xmlns:a16="http://schemas.microsoft.com/office/drawing/2014/main" pred="{2E432AE2-65F7-4CF0-B533-43267B649FC3}"/>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7100" y="1152525"/>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6F11D8F6-A8E9-452D-AEF1-7750AB46D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49160"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342536</xdr:rowOff>
    </xdr:to>
    <xdr:pic>
      <xdr:nvPicPr>
        <xdr:cNvPr id="3" name="Imagen 2">
          <a:hlinkClick xmlns:r="http://schemas.openxmlformats.org/officeDocument/2006/relationships" r:id="rId2"/>
          <a:extLst>
            <a:ext uri="{FF2B5EF4-FFF2-40B4-BE49-F238E27FC236}">
              <a16:creationId xmlns:a16="http://schemas.microsoft.com/office/drawing/2014/main" id="{3E8E0818-3699-4071-9DB2-7366ADB17FF5}"/>
            </a:ext>
            <a:ext uri="{147F2762-F138-4A5C-976F-8EAC2B608ADB}">
              <a16:predDERef xmlns:a16="http://schemas.microsoft.com/office/drawing/2014/main" pred="{6F11D8F6-A8E9-452D-AEF1-7750AB46D16E}"/>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7100" y="1152525"/>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47B0FC62-F3CA-49F9-A4FE-1413888326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98230" y="138546"/>
          <a:ext cx="2261062" cy="121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336321</xdr:rowOff>
    </xdr:to>
    <xdr:pic>
      <xdr:nvPicPr>
        <xdr:cNvPr id="3" name="Imagen 2">
          <a:hlinkClick xmlns:r="http://schemas.openxmlformats.org/officeDocument/2006/relationships" r:id="rId2"/>
          <a:extLst>
            <a:ext uri="{FF2B5EF4-FFF2-40B4-BE49-F238E27FC236}">
              <a16:creationId xmlns:a16="http://schemas.microsoft.com/office/drawing/2014/main" id="{F30FA5BD-4E0B-4411-9537-240C7D86492D}"/>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62350" y="1150620"/>
          <a:ext cx="1932214" cy="674263"/>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6.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00463328-7592-4FF3-9A9D-6CE97D1F8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01070" y="138546"/>
          <a:ext cx="2261062" cy="121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80865498-519C-4879-B61D-CFBDAAD78EDF}"/>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62350" y="1150620"/>
          <a:ext cx="1932214" cy="674263"/>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7.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7C55E1D8-627D-4EAC-88CE-9AE115697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35"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349324</xdr:rowOff>
    </xdr:to>
    <xdr:pic>
      <xdr:nvPicPr>
        <xdr:cNvPr id="3" name="Imagen 2">
          <a:hlinkClick xmlns:r="http://schemas.openxmlformats.org/officeDocument/2006/relationships" r:id="rId2"/>
          <a:extLst>
            <a:ext uri="{FF2B5EF4-FFF2-40B4-BE49-F238E27FC236}">
              <a16:creationId xmlns:a16="http://schemas.microsoft.com/office/drawing/2014/main" id="{9A390586-2D70-4610-ABDA-4247044565BB}"/>
            </a:ext>
            <a:ext uri="{147F2762-F138-4A5C-976F-8EAC2B608ADB}">
              <a16:predDERef xmlns:a16="http://schemas.microsoft.com/office/drawing/2014/main" pred="{7C55E1D8-627D-4EAC-88CE-9AE115697544}"/>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7100" y="1152525"/>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1"/>
          <a:extLst>
            <a:ext uri="{FF2B5EF4-FFF2-40B4-BE49-F238E27FC236}">
              <a16:creationId xmlns:a16="http://schemas.microsoft.com/office/drawing/2014/main" id="{A1F9DD06-F458-4FD2-8A5B-16B4727EDB3F}"/>
            </a:ext>
            <a:ext uri="{147F2762-F138-4A5C-976F-8EAC2B608ADB}">
              <a16:predDERef xmlns:a16="http://schemas.microsoft.com/office/drawing/2014/main" pred="{E6F28733-AD37-4DD8-8CC1-D8B645A4C05E}"/>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66000"/>
                  </a14:imgEffect>
                </a14:imgLayer>
              </a14:imgProps>
            </a:ext>
            <a:ext uri="{28A0092B-C50C-407E-A947-70E740481C1C}">
              <a14:useLocalDpi xmlns:a14="http://schemas.microsoft.com/office/drawing/2010/main" val="0"/>
            </a:ext>
          </a:extLst>
        </a:blip>
        <a:stretch>
          <a:fillRect/>
        </a:stretch>
      </xdr:blipFill>
      <xdr:spPr>
        <a:xfrm>
          <a:off x="3467100" y="1152525"/>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twoCellAnchor>
    <xdr:from>
      <xdr:col>35</xdr:col>
      <xdr:colOff>1264526</xdr:colOff>
      <xdr:row>0</xdr:row>
      <xdr:rowOff>197069</xdr:rowOff>
    </xdr:from>
    <xdr:to>
      <xdr:col>36</xdr:col>
      <xdr:colOff>1782109</xdr:colOff>
      <xdr:row>1</xdr:row>
      <xdr:rowOff>445364</xdr:rowOff>
    </xdr:to>
    <xdr:pic>
      <xdr:nvPicPr>
        <xdr:cNvPr id="2" name="Imagen 8">
          <a:extLst>
            <a:ext uri="{FF2B5EF4-FFF2-40B4-BE49-F238E27FC236}">
              <a16:creationId xmlns:a16="http://schemas.microsoft.com/office/drawing/2014/main" id="{D92EBF02-CACA-4A92-B432-53D2F150D32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002198" y="197069"/>
          <a:ext cx="2159825" cy="1217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5199510D-DB03-4BEC-8481-2CA0B4F56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49160"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6216ABAB-2439-4571-95CD-38B3FC123611}"/>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7100" y="1152525"/>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twoCellAnchor editAs="oneCell">
    <xdr:from>
      <xdr:col>9</xdr:col>
      <xdr:colOff>0</xdr:colOff>
      <xdr:row>19</xdr:row>
      <xdr:rowOff>142875</xdr:rowOff>
    </xdr:from>
    <xdr:to>
      <xdr:col>12</xdr:col>
      <xdr:colOff>986518</xdr:colOff>
      <xdr:row>41</xdr:row>
      <xdr:rowOff>57150</xdr:rowOff>
    </xdr:to>
    <xdr:pic>
      <xdr:nvPicPr>
        <xdr:cNvPr id="4" name="Imagen 3">
          <a:extLst>
            <a:ext uri="{FF2B5EF4-FFF2-40B4-BE49-F238E27FC236}">
              <a16:creationId xmlns:a16="http://schemas.microsoft.com/office/drawing/2014/main" id="{C3B590C3-A796-936B-01C7-57DA63AEF2DC}"/>
            </a:ext>
            <a:ext uri="{147F2762-F138-4A5C-976F-8EAC2B608ADB}">
              <a16:predDERef xmlns:a16="http://schemas.microsoft.com/office/drawing/2014/main" pred="{6216ABAB-2439-4571-95CD-38B3FC123611}"/>
            </a:ext>
          </a:extLst>
        </xdr:cNvPr>
        <xdr:cNvPicPr>
          <a:picLocks noChangeAspect="1"/>
        </xdr:cNvPicPr>
      </xdr:nvPicPr>
      <xdr:blipFill>
        <a:blip xmlns:r="http://schemas.openxmlformats.org/officeDocument/2006/relationships" r:embed="rId5"/>
        <a:stretch>
          <a:fillRect/>
        </a:stretch>
      </xdr:blipFill>
      <xdr:spPr>
        <a:xfrm>
          <a:off x="17183100" y="15182850"/>
          <a:ext cx="5781675" cy="3590925"/>
        </a:xfrm>
        <a:prstGeom prst="rect">
          <a:avLst/>
        </a:prstGeom>
      </xdr:spPr>
    </xdr:pic>
    <xdr:clientData/>
  </xdr:twoCellAnchor>
  <xdr:twoCellAnchor editAs="oneCell">
    <xdr:from>
      <xdr:col>12</xdr:col>
      <xdr:colOff>790575</xdr:colOff>
      <xdr:row>21</xdr:row>
      <xdr:rowOff>38100</xdr:rowOff>
    </xdr:from>
    <xdr:to>
      <xdr:col>15</xdr:col>
      <xdr:colOff>866775</xdr:colOff>
      <xdr:row>43</xdr:row>
      <xdr:rowOff>142875</xdr:rowOff>
    </xdr:to>
    <xdr:pic>
      <xdr:nvPicPr>
        <xdr:cNvPr id="5" name="Imagen 4">
          <a:extLst>
            <a:ext uri="{FF2B5EF4-FFF2-40B4-BE49-F238E27FC236}">
              <a16:creationId xmlns:a16="http://schemas.microsoft.com/office/drawing/2014/main" id="{301897A8-3D9B-8C2C-D14F-6412E822096E}"/>
            </a:ext>
            <a:ext uri="{147F2762-F138-4A5C-976F-8EAC2B608ADB}">
              <a16:predDERef xmlns:a16="http://schemas.microsoft.com/office/drawing/2014/main" pred="{C3B590C3-A796-936B-01C7-57DA63AEF2DC}"/>
            </a:ext>
          </a:extLst>
        </xdr:cNvPr>
        <xdr:cNvPicPr>
          <a:picLocks noChangeAspect="1"/>
        </xdr:cNvPicPr>
      </xdr:nvPicPr>
      <xdr:blipFill>
        <a:blip xmlns:r="http://schemas.openxmlformats.org/officeDocument/2006/relationships" r:embed="rId6"/>
        <a:srcRect t="14624"/>
        <a:stretch/>
      </xdr:blipFill>
      <xdr:spPr>
        <a:xfrm>
          <a:off x="23612475" y="15392400"/>
          <a:ext cx="3971925" cy="37814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D6949EE2-9D2A-42E6-8AAB-358A5263B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01070" y="138546"/>
          <a:ext cx="2261062" cy="121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67F2CE08-E038-4A03-8B12-8E8C03ECAE99}"/>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62350" y="1150620"/>
          <a:ext cx="1932214" cy="674263"/>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1.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0612AC09-6C13-4731-9A6C-C638594E3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01070" y="138546"/>
          <a:ext cx="2261062" cy="121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24155C62-29B0-424D-AA16-DCC9CAAD8C5D}"/>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62350" y="1150620"/>
          <a:ext cx="1932214" cy="674263"/>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2.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66EBF8BC-3D83-4621-BAEA-711C815AB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49160"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53084246-6B07-4BC1-99EC-D78B1F7D1C79}"/>
            </a:ext>
            <a:ext uri="{147F2762-F138-4A5C-976F-8EAC2B608ADB}">
              <a16:predDERef xmlns:a16="http://schemas.microsoft.com/office/drawing/2014/main" pred="{66EBF8BC-3D83-4621-BAEA-711C815ABA0A}"/>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7100" y="1152525"/>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3.xml><?xml version="1.0" encoding="utf-8"?>
<xdr:wsDr xmlns:xdr="http://schemas.openxmlformats.org/drawingml/2006/spreadsheetDrawing" xmlns:a="http://schemas.openxmlformats.org/drawingml/2006/main">
  <xdr:twoCellAnchor>
    <xdr:from>
      <xdr:col>32</xdr:col>
      <xdr:colOff>219075</xdr:colOff>
      <xdr:row>0</xdr:row>
      <xdr:rowOff>57150</xdr:rowOff>
    </xdr:from>
    <xdr:to>
      <xdr:col>33</xdr:col>
      <xdr:colOff>457200</xdr:colOff>
      <xdr:row>0</xdr:row>
      <xdr:rowOff>885825</xdr:rowOff>
    </xdr:to>
    <xdr:pic>
      <xdr:nvPicPr>
        <xdr:cNvPr id="2" name="Imagen 8">
          <a:extLst>
            <a:ext uri="{FF2B5EF4-FFF2-40B4-BE49-F238E27FC236}">
              <a16:creationId xmlns:a16="http://schemas.microsoft.com/office/drawing/2014/main" id="{515528B7-6554-4CC8-8934-17062E6E2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40050" y="57150"/>
          <a:ext cx="14859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767499DF-5719-472C-84DA-046895CB070D}"/>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62350" y="1150620"/>
          <a:ext cx="1932214" cy="674263"/>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4.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F6172DE9-0F0A-4577-BF23-97DA9F4D6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49160"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335077</xdr:rowOff>
    </xdr:to>
    <xdr:pic>
      <xdr:nvPicPr>
        <xdr:cNvPr id="3" name="Imagen 2">
          <a:hlinkClick xmlns:r="http://schemas.openxmlformats.org/officeDocument/2006/relationships" r:id="rId2"/>
          <a:extLst>
            <a:ext uri="{FF2B5EF4-FFF2-40B4-BE49-F238E27FC236}">
              <a16:creationId xmlns:a16="http://schemas.microsoft.com/office/drawing/2014/main" id="{8E8EAFE3-BD47-465E-B53E-05D0A21D5212}"/>
            </a:ext>
            <a:ext uri="{147F2762-F138-4A5C-976F-8EAC2B608ADB}">
              <a16:predDERef xmlns:a16="http://schemas.microsoft.com/office/drawing/2014/main" pred="{F6172DE9-0F0A-4577-BF23-97DA9F4D61F3}"/>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7100" y="1152525"/>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5.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A6EEC009-9E38-41F3-8390-99315778F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68485"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81483983-16FB-42E3-B6AD-855766B7ADFD}"/>
            </a:ext>
            <a:ext uri="{147F2762-F138-4A5C-976F-8EAC2B608ADB}">
              <a16:predDERef xmlns:a16="http://schemas.microsoft.com/office/drawing/2014/main" pred="{A6EEC009-9E38-41F3-8390-99315778F3E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7100" y="1152525"/>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6.xml><?xml version="1.0" encoding="utf-8"?>
<xdr:wsDr xmlns:xdr="http://schemas.openxmlformats.org/drawingml/2006/spreadsheetDrawing" xmlns:a="http://schemas.openxmlformats.org/drawingml/2006/main">
  <xdr:twoCellAnchor>
    <xdr:from>
      <xdr:col>35</xdr:col>
      <xdr:colOff>1575706</xdr:colOff>
      <xdr:row>0</xdr:row>
      <xdr:rowOff>219075</xdr:rowOff>
    </xdr:from>
    <xdr:to>
      <xdr:col>36</xdr:col>
      <xdr:colOff>1283153</xdr:colOff>
      <xdr:row>0</xdr:row>
      <xdr:rowOff>962025</xdr:rowOff>
    </xdr:to>
    <xdr:pic>
      <xdr:nvPicPr>
        <xdr:cNvPr id="2" name="Imagen 8">
          <a:extLst>
            <a:ext uri="{FF2B5EF4-FFF2-40B4-BE49-F238E27FC236}">
              <a16:creationId xmlns:a16="http://schemas.microsoft.com/office/drawing/2014/main" id="{48CD6AEB-2CEF-4E5E-BB92-010ADF466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69349" y="219075"/>
          <a:ext cx="1340304"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348097</xdr:rowOff>
    </xdr:to>
    <xdr:pic>
      <xdr:nvPicPr>
        <xdr:cNvPr id="3" name="Imagen 2">
          <a:hlinkClick xmlns:r="http://schemas.openxmlformats.org/officeDocument/2006/relationships" r:id="rId2"/>
          <a:extLst>
            <a:ext uri="{FF2B5EF4-FFF2-40B4-BE49-F238E27FC236}">
              <a16:creationId xmlns:a16="http://schemas.microsoft.com/office/drawing/2014/main" id="{51E9EF98-FF6F-436B-808E-7A316FFB8526}"/>
            </a:ext>
            <a:ext uri="{147F2762-F138-4A5C-976F-8EAC2B608ADB}">
              <a16:predDERef xmlns:a16="http://schemas.microsoft.com/office/drawing/2014/main" pred="{48CD6AEB-2CEF-4E5E-BB92-010ADF46664E}"/>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7100" y="1152525"/>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7.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5B146B42-9430-4E67-AD4C-B4B951FAC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01070" y="138546"/>
          <a:ext cx="2261062" cy="121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10B5B115-63E0-46CB-8713-22F328D1084C}"/>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62350" y="1150620"/>
          <a:ext cx="1932214" cy="674263"/>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8.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4863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136071</xdr:colOff>
      <xdr:row>1</xdr:row>
      <xdr:rowOff>176893</xdr:rowOff>
    </xdr:from>
    <xdr:to>
      <xdr:col>2</xdr:col>
      <xdr:colOff>2068285</xdr:colOff>
      <xdr:row>2</xdr:row>
      <xdr:rowOff>332996</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1600-00000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10642" y="1143000"/>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19.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188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122464</xdr:colOff>
      <xdr:row>1</xdr:row>
      <xdr:rowOff>258536</xdr:rowOff>
    </xdr:from>
    <xdr:to>
      <xdr:col>2</xdr:col>
      <xdr:colOff>2054678</xdr:colOff>
      <xdr:row>2</xdr:row>
      <xdr:rowOff>414639</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97035" y="1224643"/>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20.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1885"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244929</xdr:rowOff>
    </xdr:from>
    <xdr:to>
      <xdr:col>2</xdr:col>
      <xdr:colOff>2027464</xdr:colOff>
      <xdr:row>2</xdr:row>
      <xdr:rowOff>401032</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1900-00000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9821" y="1211036"/>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21.xml><?xml version="1.0" encoding="utf-8"?>
<xdr:wsDr xmlns:xdr="http://schemas.openxmlformats.org/drawingml/2006/spreadsheetDrawing" xmlns:a="http://schemas.openxmlformats.org/drawingml/2006/main">
  <xdr:twoCellAnchor>
    <xdr:from>
      <xdr:col>30</xdr:col>
      <xdr:colOff>1627910</xdr:colOff>
      <xdr:row>0</xdr:row>
      <xdr:rowOff>138546</xdr:rowOff>
    </xdr:from>
    <xdr:to>
      <xdr:col>32</xdr:col>
      <xdr:colOff>277092</xdr:colOff>
      <xdr:row>1</xdr:row>
      <xdr:rowOff>389656</xdr:rowOff>
    </xdr:to>
    <xdr:pic>
      <xdr:nvPicPr>
        <xdr:cNvPr id="2" name="Imagen 8">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25710" y="138546"/>
          <a:ext cx="2192482"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163285</xdr:colOff>
      <xdr:row>1</xdr:row>
      <xdr:rowOff>176893</xdr:rowOff>
    </xdr:from>
    <xdr:to>
      <xdr:col>2</xdr:col>
      <xdr:colOff>2095499</xdr:colOff>
      <xdr:row>2</xdr:row>
      <xdr:rowOff>332996</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537856" y="1143000"/>
          <a:ext cx="1932214" cy="686782"/>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22.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408713B3-80B1-4FA3-B6FF-E39A3181F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68485"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84584F96-6170-4070-9A1E-B08B4E0CC7B2}"/>
            </a:ext>
            <a:ext uri="{147F2762-F138-4A5C-976F-8EAC2B608ADB}">
              <a16:predDERef xmlns:a16="http://schemas.microsoft.com/office/drawing/2014/main" pred="{408713B3-80B1-4FA3-B6FF-E39A3181FF34}"/>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7100" y="1152525"/>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0DE1F9B1-39A6-4C88-A7E4-16AEC6936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68485"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346603</xdr:rowOff>
    </xdr:to>
    <xdr:pic>
      <xdr:nvPicPr>
        <xdr:cNvPr id="3" name="Imagen 2">
          <a:hlinkClick xmlns:r="http://schemas.openxmlformats.org/officeDocument/2006/relationships" r:id="rId2"/>
          <a:extLst>
            <a:ext uri="{FF2B5EF4-FFF2-40B4-BE49-F238E27FC236}">
              <a16:creationId xmlns:a16="http://schemas.microsoft.com/office/drawing/2014/main" id="{FF6929E0-25F8-45EA-9B80-1E752FD12BC8}"/>
            </a:ext>
            <a:ext uri="{147F2762-F138-4A5C-976F-8EAC2B608ADB}">
              <a16:predDERef xmlns:a16="http://schemas.microsoft.com/office/drawing/2014/main" pred="{0DE1F9B1-39A6-4C88-A7E4-16AEC693661B}"/>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7100" y="1152525"/>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24.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80658AF8-B54B-4C8A-8EAE-37C27FAA0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68485"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336947</xdr:rowOff>
    </xdr:to>
    <xdr:pic>
      <xdr:nvPicPr>
        <xdr:cNvPr id="3" name="Imagen 2">
          <a:hlinkClick xmlns:r="http://schemas.openxmlformats.org/officeDocument/2006/relationships" r:id="rId2"/>
          <a:extLst>
            <a:ext uri="{FF2B5EF4-FFF2-40B4-BE49-F238E27FC236}">
              <a16:creationId xmlns:a16="http://schemas.microsoft.com/office/drawing/2014/main" id="{8F7FD2FE-2CA0-41CF-89BB-1A0D8112BF2F}"/>
            </a:ext>
            <a:ext uri="{147F2762-F138-4A5C-976F-8EAC2B608ADB}">
              <a16:predDERef xmlns:a16="http://schemas.microsoft.com/office/drawing/2014/main" pred="{80658AF8-B54B-4C8A-8EAE-37C27FAA054A}"/>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7100" y="1152525"/>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25.xml><?xml version="1.0" encoding="utf-8"?>
<xdr:wsDr xmlns:xdr="http://schemas.openxmlformats.org/drawingml/2006/spreadsheetDrawing" xmlns:a="http://schemas.openxmlformats.org/drawingml/2006/main">
  <xdr:twoCellAnchor>
    <xdr:from>
      <xdr:col>35</xdr:col>
      <xdr:colOff>1627910</xdr:colOff>
      <xdr:row>0</xdr:row>
      <xdr:rowOff>138546</xdr:rowOff>
    </xdr:from>
    <xdr:to>
      <xdr:col>37</xdr:col>
      <xdr:colOff>277092</xdr:colOff>
      <xdr:row>1</xdr:row>
      <xdr:rowOff>389656</xdr:rowOff>
    </xdr:to>
    <xdr:pic>
      <xdr:nvPicPr>
        <xdr:cNvPr id="2" name="Imagen 8">
          <a:extLst>
            <a:ext uri="{FF2B5EF4-FFF2-40B4-BE49-F238E27FC236}">
              <a16:creationId xmlns:a16="http://schemas.microsoft.com/office/drawing/2014/main" id="{1CA0EF90-AF77-4BA0-B488-4410A248E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68485"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344552</xdr:rowOff>
    </xdr:to>
    <xdr:pic>
      <xdr:nvPicPr>
        <xdr:cNvPr id="3" name="Imagen 2">
          <a:hlinkClick xmlns:r="http://schemas.openxmlformats.org/officeDocument/2006/relationships" r:id="rId2"/>
          <a:extLst>
            <a:ext uri="{FF2B5EF4-FFF2-40B4-BE49-F238E27FC236}">
              <a16:creationId xmlns:a16="http://schemas.microsoft.com/office/drawing/2014/main" id="{6CD7542A-0F14-4E94-8C9E-3A0F7B120324}"/>
            </a:ext>
            <a:ext uri="{147F2762-F138-4A5C-976F-8EAC2B608ADB}">
              <a16:predDERef xmlns:a16="http://schemas.microsoft.com/office/drawing/2014/main" pred="{1CA0EF90-AF77-4BA0-B488-4410A248EC6A}"/>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7100" y="1152525"/>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drawings/drawing26.xml><?xml version="1.0" encoding="utf-8"?>
<xdr:wsDr xmlns:xdr="http://schemas.openxmlformats.org/drawingml/2006/spreadsheetDrawing" xmlns:a="http://schemas.openxmlformats.org/drawingml/2006/main">
  <xdr:twoCellAnchor>
    <xdr:from>
      <xdr:col>36</xdr:col>
      <xdr:colOff>1627910</xdr:colOff>
      <xdr:row>0</xdr:row>
      <xdr:rowOff>138546</xdr:rowOff>
    </xdr:from>
    <xdr:to>
      <xdr:col>38</xdr:col>
      <xdr:colOff>277092</xdr:colOff>
      <xdr:row>1</xdr:row>
      <xdr:rowOff>389656</xdr:rowOff>
    </xdr:to>
    <xdr:pic>
      <xdr:nvPicPr>
        <xdr:cNvPr id="2" name="Imagen 8">
          <a:extLst>
            <a:ext uri="{FF2B5EF4-FFF2-40B4-BE49-F238E27FC236}">
              <a16:creationId xmlns:a16="http://schemas.microsoft.com/office/drawing/2014/main" id="{B6B9E141-EA28-42A8-9910-8084FE7D2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68485" y="138546"/>
          <a:ext cx="2163907" cy="121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1</xdr:row>
      <xdr:rowOff>190500</xdr:rowOff>
    </xdr:from>
    <xdr:to>
      <xdr:col>2</xdr:col>
      <xdr:colOff>2027464</xdr:colOff>
      <xdr:row>2</xdr:row>
      <xdr:rowOff>337421</xdr:rowOff>
    </xdr:to>
    <xdr:pic>
      <xdr:nvPicPr>
        <xdr:cNvPr id="3" name="Imagen 2">
          <a:hlinkClick xmlns:r="http://schemas.openxmlformats.org/officeDocument/2006/relationships" r:id="rId2"/>
          <a:extLst>
            <a:ext uri="{FF2B5EF4-FFF2-40B4-BE49-F238E27FC236}">
              <a16:creationId xmlns:a16="http://schemas.microsoft.com/office/drawing/2014/main" id="{446B7CF3-601B-41DF-916C-0DF9AF301955}"/>
            </a:ext>
            <a:ext uri="{147F2762-F138-4A5C-976F-8EAC2B608ADB}">
              <a16:predDERef xmlns:a16="http://schemas.microsoft.com/office/drawing/2014/main" pred="{B6B9E141-EA28-42A8-9910-8084FE7D2EE2}"/>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66000"/>
                  </a14:imgEffect>
                </a14:imgLayer>
              </a14:imgProps>
            </a:ext>
            <a:ext uri="{28A0092B-C50C-407E-A947-70E740481C1C}">
              <a14:useLocalDpi xmlns:a14="http://schemas.microsoft.com/office/drawing/2010/main" val="0"/>
            </a:ext>
          </a:extLst>
        </a:blip>
        <a:stretch>
          <a:fillRect/>
        </a:stretch>
      </xdr:blipFill>
      <xdr:spPr>
        <a:xfrm>
          <a:off x="3467100" y="1152525"/>
          <a:ext cx="1932214" cy="679978"/>
        </a:xfrm>
        <a:prstGeom prst="rect">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prst="relaxedInset"/>
        </a:sp3d>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DOCUMENTOS%20DE%20APOYO\2024\POA%202024\OADS-F-03%20Plan%20Operativo%20Anual.xlsx" TargetMode="External"/><Relationship Id="rId1" Type="http://schemas.openxmlformats.org/officeDocument/2006/relationships/externalLinkPath" Target="file:///E:\DOCUMENTOS%20DE%20APOYO\2024\POA%202024\OADS-F-03%20Plan%20Operativo%20Anu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ospitalsanrafaeltunja2-my.sharepoint.com/Users/CALIDAD03/Desktop/ESCRITORIO/Herramienta%20POA%202021%20Final%20consol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Evaluación"/>
      <sheetName val="POA Procesos"/>
      <sheetName val="Instructivo"/>
      <sheetName val="OADS-F-03"/>
      <sheetName val="CONTROL DE CAMBIOS"/>
      <sheetName val="Despliegue POA"/>
      <sheetName val="Hoja2"/>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 INST"/>
      <sheetName val="Instructivo Evaluación"/>
      <sheetName val="PLAN DESARROLLO"/>
      <sheetName val="PROGRAMAS ESTRATEGICOS"/>
      <sheetName val="Despliegue POA"/>
      <sheetName val="Programa Humanizacion"/>
      <sheetName val="Modelo Atención"/>
      <sheetName val="Acreditación"/>
      <sheetName val="Seguridad Paciente"/>
      <sheetName val="Alta Complejidad"/>
      <sheetName val="PEGIF"/>
      <sheetName val="Costos"/>
      <sheetName val="Prevención Daño Ant"/>
      <sheetName val="MIPG"/>
      <sheetName val="Integración SI"/>
      <sheetName val="Construcción-Adecuación"/>
      <sheetName val="Gestión Tecnología"/>
      <sheetName val="PEGITH"/>
      <sheetName val="ISO 140012015"/>
      <sheetName val="ISO 450012018"/>
      <sheetName val="ISO 90012015"/>
      <sheetName val="BPE"/>
      <sheetName val="BPM"/>
      <sheetName val="Gestion Investigación"/>
      <sheetName val="Líneas Investigación"/>
      <sheetName val="Congresos"/>
      <sheetName val="Alianzas Estratégicas"/>
      <sheetName val="Hoja2"/>
      <sheetName val="Hoja3"/>
    </sheetNames>
    <sheetDataSet>
      <sheetData sheetId="0"/>
      <sheetData sheetId="1"/>
      <sheetData sheetId="2"/>
      <sheetData sheetId="3"/>
      <sheetData sheetId="4"/>
      <sheetData sheetId="5"/>
      <sheetData sheetId="6"/>
      <sheetData sheetId="7"/>
      <sheetData sheetId="8"/>
      <sheetData sheetId="9"/>
      <sheetData sheetId="10">
        <row r="5">
          <cell r="M5" t="str">
            <v>Gestión Financiera</v>
          </cell>
          <cell r="N5" t="str">
            <v>Facturación</v>
          </cell>
          <cell r="O5" t="str">
            <v>Auditoria Cuentas</v>
          </cell>
          <cell r="P5" t="str">
            <v>Cartera</v>
          </cell>
          <cell r="Q5" t="str">
            <v>Gestión Juridica</v>
          </cell>
          <cell r="R5" t="str">
            <v>Gestión Clínica</v>
          </cell>
          <cell r="S5" t="str">
            <v>GESTIÓN QUIRÚRGICA</v>
          </cell>
        </row>
        <row r="29">
          <cell r="L29" t="str">
            <v>PROMEDIO</v>
          </cell>
          <cell r="M29">
            <v>0.7</v>
          </cell>
          <cell r="N29">
            <v>1</v>
          </cell>
          <cell r="O29">
            <v>0.75</v>
          </cell>
          <cell r="P29">
            <v>0.14499999999999999</v>
          </cell>
          <cell r="Q29">
            <v>1</v>
          </cell>
          <cell r="R29">
            <v>0.92336701295004986</v>
          </cell>
          <cell r="S29">
            <v>1</v>
          </cell>
          <cell r="T29" t="str">
            <v>-</v>
          </cell>
          <cell r="U29" t="str">
            <v>-</v>
          </cell>
          <cell r="V29">
            <v>0</v>
          </cell>
        </row>
      </sheetData>
      <sheetData sheetId="11">
        <row r="5">
          <cell r="M5" t="str">
            <v>Gestión Financiera</v>
          </cell>
          <cell r="N5" t="str">
            <v>ASPECTOS A TENER EN CUENTA AL EVALUAR ESTE INDICADOR</v>
          </cell>
          <cell r="O5" t="str">
            <v>OBSERVACIONES LIDER PROCESO</v>
          </cell>
        </row>
        <row r="12">
          <cell r="L12" t="str">
            <v>PROMEDIO</v>
          </cell>
          <cell r="M12">
            <v>0.79749999999999999</v>
          </cell>
          <cell r="N12">
            <v>0</v>
          </cell>
          <cell r="O12">
            <v>0</v>
          </cell>
        </row>
      </sheetData>
      <sheetData sheetId="12">
        <row r="5">
          <cell r="M5" t="str">
            <v>GESTIÓN JURIDICA</v>
          </cell>
          <cell r="N5" t="str">
            <v>CALIDAD</v>
          </cell>
          <cell r="O5" t="str">
            <v>SEGURIDAD DEL PACIENTE</v>
          </cell>
        </row>
        <row r="12">
          <cell r="L12" t="str">
            <v>PROMEDIO</v>
          </cell>
          <cell r="M12">
            <v>1</v>
          </cell>
          <cell r="N12">
            <v>0.91</v>
          </cell>
          <cell r="O12">
            <v>0.53</v>
          </cell>
        </row>
      </sheetData>
      <sheetData sheetId="13">
        <row r="7">
          <cell r="M7">
            <v>0.66700000000000004</v>
          </cell>
          <cell r="N7">
            <v>0.8</v>
          </cell>
        </row>
      </sheetData>
      <sheetData sheetId="14">
        <row r="5">
          <cell r="M5" t="str">
            <v>GESTIÓN DE SISTEMAS DE INFORMACIÓN Y COMUNICACIONES</v>
          </cell>
          <cell r="N5" t="str">
            <v>Radiología e Imágenes
diagnósticas</v>
          </cell>
          <cell r="O5" t="str">
            <v>FACTURACIÓN</v>
          </cell>
          <cell r="P5" t="str">
            <v>APOYO SERVICIOS DE SALUD</v>
          </cell>
        </row>
        <row r="10">
          <cell r="L10" t="str">
            <v>PROMEDIO</v>
          </cell>
          <cell r="M10">
            <v>0.81666666666666676</v>
          </cell>
          <cell r="N10" t="str">
            <v>-</v>
          </cell>
          <cell r="O10" t="str">
            <v>-</v>
          </cell>
          <cell r="P10" t="str">
            <v>-</v>
          </cell>
        </row>
      </sheetData>
      <sheetData sheetId="15">
        <row r="5">
          <cell r="M5" t="str">
            <v>GESTIÓN DE MANTENIMIENTO</v>
          </cell>
          <cell r="N5" t="str">
            <v>ASPECTOS A TENER EN CUENTA AL EVALUAR ESTE INDICADOR</v>
          </cell>
          <cell r="O5" t="str">
            <v>OBSERVACIONES LIDER PROCESO</v>
          </cell>
        </row>
        <row r="12">
          <cell r="L12" t="str">
            <v>PROMEDIO</v>
          </cell>
          <cell r="M12">
            <v>0.66237999999999997</v>
          </cell>
          <cell r="N12">
            <v>0</v>
          </cell>
          <cell r="O12">
            <v>0</v>
          </cell>
        </row>
      </sheetData>
      <sheetData sheetId="16">
        <row r="5">
          <cell r="M5" t="str">
            <v>GESTIÓN TECNOLOGICA</v>
          </cell>
          <cell r="N5" t="str">
            <v>GESTIÓN DE MANTENIMIENTO</v>
          </cell>
          <cell r="O5" t="str">
            <v>GESTIÓN DE SISTEMAS DE INFORMACIÓN Y COMUNICACIONES</v>
          </cell>
          <cell r="P5" t="str">
            <v>GESTIÓN SUMINISTROS Y ACTIVOS FIJOS</v>
          </cell>
        </row>
        <row r="10">
          <cell r="L10" t="str">
            <v>PROMEDIO</v>
          </cell>
          <cell r="M10">
            <v>0.84761904761904761</v>
          </cell>
          <cell r="N10" t="str">
            <v>-</v>
          </cell>
          <cell r="O10" t="str">
            <v>-</v>
          </cell>
          <cell r="P10">
            <v>1</v>
          </cell>
        </row>
      </sheetData>
      <sheetData sheetId="17">
        <row r="5">
          <cell r="M5" t="str">
            <v>GESTIÓN DE TALENTO HUMANO</v>
          </cell>
          <cell r="N5" t="str">
            <v>GESTION FARMACEUTICA</v>
          </cell>
          <cell r="O5" t="str">
            <v>SEGURIDAD Y SALUD EN EL TRABAJO</v>
          </cell>
          <cell r="P5" t="str">
            <v>SISTEMA GESTIÓN AMBIENTAL</v>
          </cell>
          <cell r="Q5" t="str">
            <v>IAMI</v>
          </cell>
          <cell r="R5" t="str">
            <v>LABORATORIO CLINICO</v>
          </cell>
          <cell r="S5" t="str">
            <v>ENFERMERIA</v>
          </cell>
          <cell r="T5" t="str">
            <v>FACTURACIÓN</v>
          </cell>
        </row>
        <row r="16">
          <cell r="L16" t="str">
            <v>PROMEDIO</v>
          </cell>
          <cell r="M16">
            <v>0.92874999999999996</v>
          </cell>
          <cell r="N16">
            <v>1</v>
          </cell>
          <cell r="O16">
            <v>1</v>
          </cell>
          <cell r="P16">
            <v>1</v>
          </cell>
          <cell r="Q16">
            <v>1</v>
          </cell>
          <cell r="R16">
            <v>1</v>
          </cell>
          <cell r="S16">
            <v>1</v>
          </cell>
          <cell r="T16">
            <v>1</v>
          </cell>
        </row>
      </sheetData>
      <sheetData sheetId="18">
        <row r="5">
          <cell r="M5" t="str">
            <v>SISTEMA GESTIÓN AMBIENTAL</v>
          </cell>
          <cell r="N5" t="str">
            <v>ASPECTOS A TENER EN CUENTA AL EVALUAR ESTE INDICADOR</v>
          </cell>
          <cell r="O5" t="str">
            <v xml:space="preserve">OBSERVACIONES LIDER PROCESO
EVIDENCIA </v>
          </cell>
        </row>
        <row r="8">
          <cell r="L8" t="str">
            <v>PROMEDIO</v>
          </cell>
          <cell r="M8">
            <v>0.94</v>
          </cell>
          <cell r="N8">
            <v>0</v>
          </cell>
          <cell r="O8">
            <v>0</v>
          </cell>
        </row>
      </sheetData>
      <sheetData sheetId="19">
        <row r="5">
          <cell r="M5" t="str">
            <v>SEGURIDAD Y SALUD EN EL TRABAJO</v>
          </cell>
          <cell r="N5" t="str">
            <v>ASPECTOS A TENER EN CUENTA AL EVALUAR ESTE INDICADOR</v>
          </cell>
          <cell r="O5" t="str">
            <v xml:space="preserve">OBSERVACIONES LIDER PROCESO
EVIDENCIA </v>
          </cell>
        </row>
        <row r="8">
          <cell r="L8" t="str">
            <v>PROMEDIO</v>
          </cell>
          <cell r="M8">
            <v>0.91</v>
          </cell>
          <cell r="N8" t="str">
            <v>-</v>
          </cell>
          <cell r="O8" t="str">
            <v>-</v>
          </cell>
        </row>
      </sheetData>
      <sheetData sheetId="20">
        <row r="5">
          <cell r="M5" t="str">
            <v>Calidad</v>
          </cell>
          <cell r="N5" t="str">
            <v>ASPECTOS A TENER EN CUENTA AL EVALUAR ESTE INDICADOR</v>
          </cell>
          <cell r="O5" t="str">
            <v xml:space="preserve">OBSERVACIONES LIDER PROCESO
EVIDENCIA </v>
          </cell>
        </row>
        <row r="8">
          <cell r="L8" t="str">
            <v>PROMEDIO</v>
          </cell>
          <cell r="M8">
            <v>0.91</v>
          </cell>
          <cell r="N8" t="str">
            <v>-</v>
          </cell>
          <cell r="O8" t="str">
            <v>-</v>
          </cell>
        </row>
      </sheetData>
      <sheetData sheetId="21">
        <row r="5">
          <cell r="M5" t="str">
            <v>GESTION FARMACEUTICA</v>
          </cell>
          <cell r="N5" t="str">
            <v>ASPECTOS A TENER EN CUENTA AL EVALUAR ESTE INDICADOR</v>
          </cell>
          <cell r="O5" t="str">
            <v>OBSERVACIONES LIDER PROCESO</v>
          </cell>
        </row>
        <row r="8">
          <cell r="L8" t="str">
            <v>PROMEDIO</v>
          </cell>
          <cell r="M8">
            <v>0</v>
          </cell>
          <cell r="N8">
            <v>0</v>
          </cell>
          <cell r="O8">
            <v>0</v>
          </cell>
        </row>
      </sheetData>
      <sheetData sheetId="22">
        <row r="5">
          <cell r="M5" t="str">
            <v>GESTION FARMACEUTICA</v>
          </cell>
          <cell r="N5" t="str">
            <v>ASPECTOS A TENER EN CUENTA AL EVALUAR ESTE INDICADOR</v>
          </cell>
          <cell r="O5" t="str">
            <v>OBSERVACIONES LIDER PROCESO</v>
          </cell>
        </row>
        <row r="8">
          <cell r="L8" t="str">
            <v>PROMEDIO</v>
          </cell>
          <cell r="M8">
            <v>0</v>
          </cell>
          <cell r="N8">
            <v>0</v>
          </cell>
          <cell r="O8">
            <v>0</v>
          </cell>
        </row>
      </sheetData>
      <sheetData sheetId="23">
        <row r="5">
          <cell r="M5" t="str">
            <v>GESTIÓN DE INVESTIGACIÓN E INNOVACIÓN</v>
          </cell>
          <cell r="N5" t="str">
            <v>ASPECTOS A TENER EN CUENTA AL EVALUAR ESTE INDICADOR</v>
          </cell>
          <cell r="O5" t="str">
            <v>OBSERVACIONES LIDER PROCESO</v>
          </cell>
        </row>
        <row r="11">
          <cell r="L11" t="str">
            <v>PROMEDIO</v>
          </cell>
          <cell r="M11">
            <v>0.8833333333333333</v>
          </cell>
          <cell r="N11">
            <v>0</v>
          </cell>
          <cell r="O11">
            <v>0</v>
          </cell>
        </row>
      </sheetData>
      <sheetData sheetId="24">
        <row r="5">
          <cell r="M5" t="str">
            <v>Gestión de Investigación e Innovación</v>
          </cell>
          <cell r="N5" t="str">
            <v>ASPECTOS A TENER EN CUENTA AL EVALUAR ESTE INDICADOR</v>
          </cell>
          <cell r="O5" t="str">
            <v>OBSERVACIONES LIDER PROCESO</v>
          </cell>
        </row>
        <row r="8">
          <cell r="L8" t="str">
            <v>PROMEDIO</v>
          </cell>
          <cell r="M8">
            <v>0.9</v>
          </cell>
          <cell r="N8">
            <v>0</v>
          </cell>
          <cell r="O8">
            <v>0</v>
          </cell>
        </row>
      </sheetData>
      <sheetData sheetId="25">
        <row r="5">
          <cell r="M5" t="str">
            <v>Gestión de Investigación e Innovación</v>
          </cell>
          <cell r="N5" t="str">
            <v>ASPECTOS A TENER EN CUENTA AL EVALUAR ESTE INDICADOR</v>
          </cell>
          <cell r="O5" t="str">
            <v>OBSERVACIONES LIDER PROCESO</v>
          </cell>
        </row>
        <row r="8">
          <cell r="L8" t="str">
            <v>PROMEDIO</v>
          </cell>
          <cell r="M8" t="str">
            <v>.</v>
          </cell>
          <cell r="N8">
            <v>0</v>
          </cell>
          <cell r="O8">
            <v>0</v>
          </cell>
        </row>
      </sheetData>
      <sheetData sheetId="26">
        <row r="5">
          <cell r="M5" t="str">
            <v>Gestión de Investigación e Innovación</v>
          </cell>
          <cell r="N5" t="str">
            <v>ASPECTOS A TENER EN CUENTA AL EVALUAR ESTE INDICADOR</v>
          </cell>
          <cell r="O5" t="str">
            <v>OBSERVACIONES LIDER PROCESO</v>
          </cell>
        </row>
        <row r="8">
          <cell r="L8" t="str">
            <v>PROMEDIO</v>
          </cell>
          <cell r="M8">
            <v>1</v>
          </cell>
          <cell r="N8">
            <v>0</v>
          </cell>
          <cell r="O8">
            <v>0</v>
          </cell>
        </row>
      </sheetData>
      <sheetData sheetId="27"/>
      <sheetData sheetId="2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69"/>
  <sheetViews>
    <sheetView topLeftCell="D1" zoomScale="70" zoomScaleNormal="70" workbookViewId="0">
      <selection activeCell="K7" sqref="K7"/>
    </sheetView>
  </sheetViews>
  <sheetFormatPr baseColWidth="10" defaultColWidth="11.42578125" defaultRowHeight="12.75" x14ac:dyDescent="0.2"/>
  <cols>
    <col min="1" max="1" width="37.5703125" style="2" customWidth="1"/>
    <col min="2" max="2" width="34.28515625" style="2" customWidth="1"/>
    <col min="3" max="3" width="35.140625" style="2" customWidth="1"/>
    <col min="4" max="4" width="31.85546875" style="3" customWidth="1"/>
    <col min="5" max="5" width="14.42578125" style="3" customWidth="1"/>
    <col min="6" max="6" width="25.5703125" style="3" customWidth="1"/>
    <col min="7" max="7" width="26.28515625" style="3" customWidth="1"/>
    <col min="8" max="8" width="16.140625" style="3" customWidth="1"/>
    <col min="9" max="9" width="19.42578125" style="2" customWidth="1"/>
    <col min="10" max="10" width="14.85546875" style="2" customWidth="1"/>
    <col min="11" max="11" width="15.28515625" style="2" customWidth="1"/>
    <col min="12" max="12" width="14.28515625" style="2" customWidth="1"/>
    <col min="13" max="13" width="17.28515625" style="2" customWidth="1"/>
    <col min="14" max="14" width="17.7109375" style="2" customWidth="1"/>
    <col min="15" max="15" width="17.85546875" style="2" customWidth="1"/>
    <col min="16" max="16" width="19.140625" style="2" customWidth="1"/>
    <col min="17" max="17" width="18.7109375" style="2" customWidth="1"/>
    <col min="18" max="18" width="21" style="2" customWidth="1"/>
    <col min="19" max="19" width="11.42578125" style="2"/>
    <col min="20" max="20" width="11.42578125" style="2" customWidth="1"/>
    <col min="21" max="16384" width="11.42578125" style="2"/>
  </cols>
  <sheetData>
    <row r="1" spans="1:18" ht="53.25" customHeight="1" x14ac:dyDescent="0.2">
      <c r="A1" s="1"/>
      <c r="B1" s="676" t="s">
        <v>0</v>
      </c>
      <c r="C1" s="677"/>
      <c r="D1" s="677"/>
      <c r="E1" s="677"/>
      <c r="F1" s="677"/>
      <c r="G1" s="677"/>
      <c r="H1" s="677"/>
      <c r="I1" s="677"/>
      <c r="J1" s="677"/>
      <c r="K1" s="677"/>
      <c r="L1" s="677"/>
      <c r="M1" s="677"/>
      <c r="N1" s="677"/>
      <c r="O1" s="677"/>
      <c r="P1" s="677"/>
      <c r="Q1" s="677"/>
      <c r="R1" s="677"/>
    </row>
    <row r="2" spans="1:18" ht="21" customHeight="1" x14ac:dyDescent="0.2">
      <c r="A2" s="678"/>
      <c r="B2" s="680" t="s">
        <v>1</v>
      </c>
      <c r="C2" s="681"/>
      <c r="D2" s="681"/>
      <c r="E2" s="681"/>
      <c r="F2" s="681"/>
      <c r="G2" s="681"/>
      <c r="H2" s="681"/>
      <c r="I2" s="681"/>
      <c r="J2" s="681"/>
      <c r="K2" s="681"/>
      <c r="L2" s="681"/>
      <c r="M2" s="681"/>
      <c r="N2" s="681"/>
      <c r="O2" s="681"/>
      <c r="P2" s="681"/>
      <c r="Q2" s="681"/>
      <c r="R2" s="681"/>
    </row>
    <row r="3" spans="1:18" ht="16.5" customHeight="1" thickBot="1" x14ac:dyDescent="0.25">
      <c r="A3" s="679"/>
      <c r="B3" s="682"/>
      <c r="C3" s="683"/>
      <c r="D3" s="683"/>
      <c r="E3" s="683"/>
      <c r="F3" s="683"/>
      <c r="G3" s="683"/>
      <c r="H3" s="683"/>
      <c r="I3" s="683"/>
      <c r="J3" s="683"/>
      <c r="K3" s="683"/>
      <c r="L3" s="683"/>
      <c r="M3" s="683"/>
      <c r="N3" s="683"/>
      <c r="O3" s="683"/>
      <c r="P3" s="683"/>
      <c r="Q3" s="683"/>
      <c r="R3" s="683"/>
    </row>
    <row r="4" spans="1:18" ht="9.75" customHeight="1" x14ac:dyDescent="0.25">
      <c r="A4" s="684"/>
      <c r="B4" s="684"/>
      <c r="C4" s="684"/>
    </row>
    <row r="5" spans="1:18" ht="57" customHeight="1" x14ac:dyDescent="0.2">
      <c r="A5" s="672" t="s">
        <v>2</v>
      </c>
      <c r="B5" s="672" t="s">
        <v>3</v>
      </c>
      <c r="C5" s="672" t="s">
        <v>4</v>
      </c>
      <c r="D5" s="672" t="s">
        <v>5</v>
      </c>
      <c r="E5" s="672" t="s">
        <v>6</v>
      </c>
      <c r="F5" s="672" t="s">
        <v>7</v>
      </c>
      <c r="G5" s="672" t="s">
        <v>8</v>
      </c>
      <c r="H5" s="672" t="s">
        <v>9</v>
      </c>
      <c r="I5" s="672" t="s">
        <v>10</v>
      </c>
      <c r="J5" s="674" t="s">
        <v>11</v>
      </c>
      <c r="K5" s="674"/>
      <c r="L5" s="674"/>
      <c r="M5" s="675"/>
      <c r="N5" s="685" t="s">
        <v>12</v>
      </c>
      <c r="O5" s="686"/>
      <c r="P5" s="686"/>
      <c r="Q5" s="686"/>
      <c r="R5" s="687"/>
    </row>
    <row r="6" spans="1:18" ht="63" customHeight="1" x14ac:dyDescent="0.2">
      <c r="A6" s="673"/>
      <c r="B6" s="673"/>
      <c r="C6" s="673"/>
      <c r="D6" s="673"/>
      <c r="E6" s="673"/>
      <c r="F6" s="673"/>
      <c r="G6" s="673"/>
      <c r="H6" s="673"/>
      <c r="I6" s="673"/>
      <c r="J6" s="4" t="s">
        <v>13</v>
      </c>
      <c r="K6" s="4" t="s">
        <v>14</v>
      </c>
      <c r="L6" s="4" t="s">
        <v>15</v>
      </c>
      <c r="M6" s="4" t="s">
        <v>16</v>
      </c>
      <c r="N6" s="5" t="s">
        <v>17</v>
      </c>
      <c r="O6" s="5" t="s">
        <v>18</v>
      </c>
      <c r="P6" s="5" t="s">
        <v>19</v>
      </c>
      <c r="Q6" s="5" t="s">
        <v>20</v>
      </c>
      <c r="R6" s="5" t="s">
        <v>21</v>
      </c>
    </row>
    <row r="7" spans="1:18" ht="66" customHeight="1" x14ac:dyDescent="0.2">
      <c r="A7" s="660" t="s">
        <v>22</v>
      </c>
      <c r="B7" s="660" t="s">
        <v>23</v>
      </c>
      <c r="C7" s="660" t="s">
        <v>24</v>
      </c>
      <c r="D7" s="666" t="s">
        <v>25</v>
      </c>
      <c r="E7" s="669">
        <v>0.4</v>
      </c>
      <c r="F7" s="36" t="s">
        <v>26</v>
      </c>
      <c r="G7" s="6" t="s">
        <v>27</v>
      </c>
      <c r="I7" s="666" t="s">
        <v>28</v>
      </c>
      <c r="J7" s="39"/>
      <c r="K7" s="39"/>
      <c r="L7" s="40"/>
      <c r="M7" s="41"/>
      <c r="N7" s="9" t="str">
        <f>IFERROR((J7*100%)/#REF!,"-")</f>
        <v>-</v>
      </c>
      <c r="O7" s="9">
        <v>0.85</v>
      </c>
      <c r="P7" s="9" t="str">
        <f>IFERROR((L7*100%)/#REF!,"-")</f>
        <v>-</v>
      </c>
      <c r="Q7" s="9" t="str">
        <f>IFERROR((M7*100%)/#REF!,"-")</f>
        <v>-</v>
      </c>
      <c r="R7" s="9">
        <f>IFERROR(AVERAGE(N7:Q7),"-")</f>
        <v>0.85</v>
      </c>
    </row>
    <row r="8" spans="1:18" ht="66" customHeight="1" x14ac:dyDescent="0.2">
      <c r="A8" s="661"/>
      <c r="B8" s="661"/>
      <c r="C8" s="661"/>
      <c r="D8" s="667"/>
      <c r="E8" s="670"/>
      <c r="F8" s="36" t="s">
        <v>29</v>
      </c>
      <c r="G8" s="6" t="s">
        <v>30</v>
      </c>
      <c r="I8" s="667"/>
      <c r="J8" s="7"/>
      <c r="K8" s="7"/>
      <c r="L8" s="8"/>
      <c r="M8" s="10"/>
      <c r="N8" s="9" t="str">
        <f>IFERROR((J8*100%)/#REF!,"-")</f>
        <v>-</v>
      </c>
      <c r="O8" s="9" t="str">
        <f>IFERROR((K8*100%)/#REF!,"-")</f>
        <v>-</v>
      </c>
      <c r="P8" s="9" t="str">
        <f>IFERROR((L8*100%)/#REF!,"-")</f>
        <v>-</v>
      </c>
      <c r="Q8" s="9" t="str">
        <f>IFERROR((M8*100%)/#REF!,"-")</f>
        <v>-</v>
      </c>
      <c r="R8" s="9" t="str">
        <f t="shared" ref="R8:R68" si="0">IFERROR(AVERAGE(N8:Q8),"-")</f>
        <v>-</v>
      </c>
    </row>
    <row r="9" spans="1:18" ht="66" customHeight="1" x14ac:dyDescent="0.2">
      <c r="A9" s="661"/>
      <c r="B9" s="661"/>
      <c r="C9" s="661"/>
      <c r="D9" s="667"/>
      <c r="E9" s="670"/>
      <c r="F9" s="36" t="s">
        <v>31</v>
      </c>
      <c r="G9" s="6" t="s">
        <v>32</v>
      </c>
      <c r="I9" s="667"/>
      <c r="J9" s="7"/>
      <c r="K9" s="7"/>
      <c r="L9" s="8"/>
      <c r="M9" s="10"/>
      <c r="N9" s="9" t="str">
        <f>IFERROR((J9*100%)/#REF!,"-")</f>
        <v>-</v>
      </c>
      <c r="O9" s="9" t="str">
        <f>IFERROR((K9*100%)/#REF!,"-")</f>
        <v>-</v>
      </c>
      <c r="P9" s="9" t="str">
        <f>IFERROR((L9*100%)/#REF!,"-")</f>
        <v>-</v>
      </c>
      <c r="Q9" s="9" t="str">
        <f>IFERROR((M9*100%)/#REF!,"-")</f>
        <v>-</v>
      </c>
      <c r="R9" s="9" t="str">
        <f t="shared" si="0"/>
        <v>-</v>
      </c>
    </row>
    <row r="10" spans="1:18" ht="66" customHeight="1" x14ac:dyDescent="0.2">
      <c r="A10" s="662"/>
      <c r="B10" s="662"/>
      <c r="C10" s="662"/>
      <c r="D10" s="668"/>
      <c r="E10" s="671"/>
      <c r="F10" s="36" t="s">
        <v>33</v>
      </c>
      <c r="G10" s="6" t="s">
        <v>34</v>
      </c>
      <c r="I10" s="668"/>
      <c r="J10" s="7"/>
      <c r="K10" s="7"/>
      <c r="L10" s="8"/>
      <c r="M10" s="10"/>
      <c r="N10" s="9" t="str">
        <f>IFERROR((J10*100%)/#REF!,"-")</f>
        <v>-</v>
      </c>
      <c r="O10" s="9" t="str">
        <f>IFERROR((K10*100%)/#REF!,"-")</f>
        <v>-</v>
      </c>
      <c r="P10" s="9" t="str">
        <f>IFERROR((L10*100%)/#REF!,"-")</f>
        <v>-</v>
      </c>
      <c r="Q10" s="9" t="str">
        <f>IFERROR((M10*100%)/#REF!,"-")</f>
        <v>-</v>
      </c>
      <c r="R10" s="9" t="str">
        <f t="shared" si="0"/>
        <v>-</v>
      </c>
    </row>
    <row r="11" spans="1:18" ht="81" customHeight="1" x14ac:dyDescent="0.2">
      <c r="A11" s="666" t="s">
        <v>35</v>
      </c>
      <c r="B11" s="666" t="s">
        <v>36</v>
      </c>
      <c r="C11" s="666" t="s">
        <v>37</v>
      </c>
      <c r="D11" s="666" t="s">
        <v>38</v>
      </c>
      <c r="E11" s="669">
        <v>0.35</v>
      </c>
      <c r="F11" s="36" t="s">
        <v>39</v>
      </c>
      <c r="G11" s="6" t="s">
        <v>40</v>
      </c>
      <c r="H11" s="6">
        <v>1</v>
      </c>
      <c r="I11" s="666" t="s">
        <v>41</v>
      </c>
      <c r="J11" s="7"/>
      <c r="K11" s="7"/>
      <c r="L11" s="7"/>
      <c r="M11" s="7"/>
      <c r="N11" s="9">
        <f>IFERROR((J11*100%)/H11,"-")</f>
        <v>0</v>
      </c>
      <c r="O11" s="9">
        <f t="shared" ref="O11:O45" si="1">IFERROR((K11*100%)/H11,"-")</f>
        <v>0</v>
      </c>
      <c r="P11" s="9">
        <f t="shared" ref="P11:P45" si="2">IFERROR((L11*100%)/H11,"-")</f>
        <v>0</v>
      </c>
      <c r="Q11" s="9">
        <f t="shared" ref="Q11:Q42" si="3">IFERROR((M11*100%)/H11,"-")</f>
        <v>0</v>
      </c>
      <c r="R11" s="9">
        <f t="shared" si="0"/>
        <v>0</v>
      </c>
    </row>
    <row r="12" spans="1:18" ht="81" customHeight="1" x14ac:dyDescent="0.2">
      <c r="A12" s="667"/>
      <c r="B12" s="667"/>
      <c r="C12" s="667"/>
      <c r="D12" s="667"/>
      <c r="E12" s="670"/>
      <c r="F12" s="36" t="s">
        <v>42</v>
      </c>
      <c r="G12" s="6" t="s">
        <v>40</v>
      </c>
      <c r="H12" s="6">
        <v>1</v>
      </c>
      <c r="I12" s="667"/>
      <c r="J12" s="7"/>
      <c r="K12" s="7"/>
      <c r="L12" s="7"/>
      <c r="M12" s="7"/>
      <c r="N12" s="9">
        <f t="shared" ref="N12:N37" si="4">IFERROR((J12*100%)/H12,"-")</f>
        <v>0</v>
      </c>
      <c r="O12" s="9">
        <f t="shared" si="1"/>
        <v>0</v>
      </c>
      <c r="P12" s="9">
        <f t="shared" si="2"/>
        <v>0</v>
      </c>
      <c r="Q12" s="9">
        <f t="shared" si="3"/>
        <v>0</v>
      </c>
      <c r="R12" s="9">
        <f t="shared" si="0"/>
        <v>0</v>
      </c>
    </row>
    <row r="13" spans="1:18" ht="81" customHeight="1" x14ac:dyDescent="0.2">
      <c r="A13" s="667"/>
      <c r="B13" s="667"/>
      <c r="C13" s="667"/>
      <c r="D13" s="667"/>
      <c r="E13" s="670"/>
      <c r="F13" s="36" t="s">
        <v>43</v>
      </c>
      <c r="G13" s="6" t="s">
        <v>40</v>
      </c>
      <c r="H13" s="6">
        <v>1</v>
      </c>
      <c r="I13" s="667"/>
      <c r="J13" s="7"/>
      <c r="K13" s="7"/>
      <c r="L13" s="7"/>
      <c r="M13" s="7"/>
      <c r="N13" s="9">
        <f t="shared" si="4"/>
        <v>0</v>
      </c>
      <c r="O13" s="9">
        <f t="shared" si="1"/>
        <v>0</v>
      </c>
      <c r="P13" s="9">
        <f t="shared" si="2"/>
        <v>0</v>
      </c>
      <c r="Q13" s="9">
        <f t="shared" si="3"/>
        <v>0</v>
      </c>
      <c r="R13" s="9">
        <f t="shared" si="0"/>
        <v>0</v>
      </c>
    </row>
    <row r="14" spans="1:18" ht="81" customHeight="1" x14ac:dyDescent="0.2">
      <c r="A14" s="667"/>
      <c r="B14" s="667"/>
      <c r="C14" s="667"/>
      <c r="D14" s="667"/>
      <c r="E14" s="670"/>
      <c r="F14" s="36" t="s">
        <v>44</v>
      </c>
      <c r="G14" s="6" t="s">
        <v>40</v>
      </c>
      <c r="H14" s="6">
        <v>1</v>
      </c>
      <c r="I14" s="667"/>
      <c r="J14" s="7"/>
      <c r="K14" s="7"/>
      <c r="L14" s="7"/>
      <c r="M14" s="7"/>
      <c r="N14" s="9">
        <f t="shared" si="4"/>
        <v>0</v>
      </c>
      <c r="O14" s="9">
        <f t="shared" si="1"/>
        <v>0</v>
      </c>
      <c r="P14" s="9">
        <f t="shared" si="2"/>
        <v>0</v>
      </c>
      <c r="Q14" s="9">
        <f t="shared" si="3"/>
        <v>0</v>
      </c>
      <c r="R14" s="9">
        <f t="shared" si="0"/>
        <v>0</v>
      </c>
    </row>
    <row r="15" spans="1:18" ht="81" customHeight="1" x14ac:dyDescent="0.2">
      <c r="A15" s="667"/>
      <c r="B15" s="667"/>
      <c r="C15" s="667"/>
      <c r="D15" s="667"/>
      <c r="E15" s="670"/>
      <c r="F15" s="36" t="s">
        <v>45</v>
      </c>
      <c r="G15" s="6" t="s">
        <v>40</v>
      </c>
      <c r="H15" s="6">
        <v>1</v>
      </c>
      <c r="I15" s="667"/>
      <c r="J15" s="7"/>
      <c r="K15" s="7"/>
      <c r="L15" s="7"/>
      <c r="M15" s="7"/>
      <c r="N15" s="9">
        <f t="shared" si="4"/>
        <v>0</v>
      </c>
      <c r="O15" s="9">
        <f t="shared" si="1"/>
        <v>0</v>
      </c>
      <c r="P15" s="9">
        <f t="shared" si="2"/>
        <v>0</v>
      </c>
      <c r="Q15" s="9">
        <f t="shared" si="3"/>
        <v>0</v>
      </c>
      <c r="R15" s="9">
        <f t="shared" si="0"/>
        <v>0</v>
      </c>
    </row>
    <row r="16" spans="1:18" ht="81" customHeight="1" x14ac:dyDescent="0.2">
      <c r="A16" s="667"/>
      <c r="B16" s="667"/>
      <c r="C16" s="667"/>
      <c r="D16" s="667"/>
      <c r="E16" s="670"/>
      <c r="F16" s="36" t="s">
        <v>46</v>
      </c>
      <c r="G16" s="6" t="s">
        <v>40</v>
      </c>
      <c r="H16" s="6">
        <v>1</v>
      </c>
      <c r="I16" s="667"/>
      <c r="J16" s="7"/>
      <c r="K16" s="7"/>
      <c r="L16" s="7"/>
      <c r="M16" s="7"/>
      <c r="N16" s="9">
        <f t="shared" si="4"/>
        <v>0</v>
      </c>
      <c r="O16" s="9">
        <f t="shared" si="1"/>
        <v>0</v>
      </c>
      <c r="P16" s="9">
        <f t="shared" si="2"/>
        <v>0</v>
      </c>
      <c r="Q16" s="9">
        <f t="shared" si="3"/>
        <v>0</v>
      </c>
      <c r="R16" s="9">
        <f t="shared" si="0"/>
        <v>0</v>
      </c>
    </row>
    <row r="17" spans="1:18" ht="81" customHeight="1" x14ac:dyDescent="0.2">
      <c r="A17" s="667"/>
      <c r="B17" s="667"/>
      <c r="C17" s="667"/>
      <c r="D17" s="667"/>
      <c r="E17" s="670"/>
      <c r="F17" s="36" t="s">
        <v>47</v>
      </c>
      <c r="G17" s="6" t="s">
        <v>40</v>
      </c>
      <c r="H17" s="6">
        <v>1</v>
      </c>
      <c r="I17" s="667"/>
      <c r="J17" s="7"/>
      <c r="K17" s="7"/>
      <c r="L17" s="7"/>
      <c r="M17" s="7"/>
      <c r="N17" s="9">
        <f t="shared" si="4"/>
        <v>0</v>
      </c>
      <c r="O17" s="9">
        <f t="shared" si="1"/>
        <v>0</v>
      </c>
      <c r="P17" s="9">
        <f t="shared" si="2"/>
        <v>0</v>
      </c>
      <c r="Q17" s="9">
        <f t="shared" si="3"/>
        <v>0</v>
      </c>
      <c r="R17" s="9">
        <f t="shared" si="0"/>
        <v>0</v>
      </c>
    </row>
    <row r="18" spans="1:18" ht="81" customHeight="1" x14ac:dyDescent="0.2">
      <c r="A18" s="668"/>
      <c r="B18" s="668"/>
      <c r="C18" s="668"/>
      <c r="D18" s="668"/>
      <c r="E18" s="671"/>
      <c r="F18" s="6" t="s">
        <v>48</v>
      </c>
      <c r="G18" s="6" t="s">
        <v>40</v>
      </c>
      <c r="H18" s="6">
        <v>1</v>
      </c>
      <c r="I18" s="668"/>
      <c r="J18" s="7"/>
      <c r="K18" s="7"/>
      <c r="L18" s="7"/>
      <c r="M18" s="7"/>
      <c r="N18" s="9">
        <f t="shared" si="4"/>
        <v>0</v>
      </c>
      <c r="O18" s="9">
        <f t="shared" si="1"/>
        <v>0</v>
      </c>
      <c r="P18" s="9">
        <f t="shared" si="2"/>
        <v>0</v>
      </c>
      <c r="Q18" s="9">
        <f t="shared" si="3"/>
        <v>0</v>
      </c>
      <c r="R18" s="9">
        <f t="shared" si="0"/>
        <v>0</v>
      </c>
    </row>
    <row r="19" spans="1:18" ht="56.25" customHeight="1" x14ac:dyDescent="0.2">
      <c r="A19" s="660" t="s">
        <v>49</v>
      </c>
      <c r="B19" s="666" t="s">
        <v>50</v>
      </c>
      <c r="C19" s="666" t="s">
        <v>51</v>
      </c>
      <c r="D19" s="11" t="s">
        <v>52</v>
      </c>
      <c r="E19" s="11" t="s">
        <v>53</v>
      </c>
      <c r="F19" s="11"/>
      <c r="G19" s="11"/>
      <c r="H19" s="6"/>
      <c r="I19" s="11"/>
      <c r="J19" s="7"/>
      <c r="K19" s="7"/>
      <c r="L19" s="7"/>
      <c r="M19" s="10"/>
      <c r="N19" s="35" t="str">
        <f t="shared" si="4"/>
        <v>-</v>
      </c>
      <c r="O19" s="35" t="str">
        <f t="shared" si="1"/>
        <v>-</v>
      </c>
      <c r="P19" s="35" t="str">
        <f t="shared" si="2"/>
        <v>-</v>
      </c>
      <c r="Q19" s="35" t="str">
        <f t="shared" si="3"/>
        <v>-</v>
      </c>
      <c r="R19" s="35" t="str">
        <f t="shared" si="0"/>
        <v>-</v>
      </c>
    </row>
    <row r="20" spans="1:18" ht="51.75" customHeight="1" x14ac:dyDescent="0.2">
      <c r="A20" s="662"/>
      <c r="B20" s="668"/>
      <c r="C20" s="668"/>
      <c r="D20" s="11" t="s">
        <v>54</v>
      </c>
      <c r="E20" s="6">
        <v>0.65</v>
      </c>
      <c r="F20" s="11"/>
      <c r="G20" s="11"/>
      <c r="H20" s="6"/>
      <c r="I20" s="11" t="s">
        <v>55</v>
      </c>
      <c r="J20" s="7"/>
      <c r="K20" s="7"/>
      <c r="L20" s="7"/>
      <c r="M20" s="10"/>
      <c r="N20" s="35" t="str">
        <f t="shared" si="4"/>
        <v>-</v>
      </c>
      <c r="O20" s="35" t="str">
        <f t="shared" si="1"/>
        <v>-</v>
      </c>
      <c r="P20" s="35" t="str">
        <f t="shared" si="2"/>
        <v>-</v>
      </c>
      <c r="Q20" s="35" t="str">
        <f t="shared" si="3"/>
        <v>-</v>
      </c>
      <c r="R20" s="35" t="str">
        <f t="shared" si="0"/>
        <v>-</v>
      </c>
    </row>
    <row r="21" spans="1:18" ht="51" x14ac:dyDescent="0.2">
      <c r="A21" s="666" t="s">
        <v>56</v>
      </c>
      <c r="B21" s="666" t="s">
        <v>57</v>
      </c>
      <c r="C21" s="666" t="s">
        <v>58</v>
      </c>
      <c r="D21" s="666" t="s">
        <v>59</v>
      </c>
      <c r="E21" s="669">
        <v>0.4</v>
      </c>
      <c r="F21" s="11" t="s">
        <v>60</v>
      </c>
      <c r="G21" s="6" t="s">
        <v>61</v>
      </c>
      <c r="H21" s="6">
        <v>1</v>
      </c>
      <c r="I21" s="666" t="s">
        <v>41</v>
      </c>
      <c r="J21" s="10"/>
      <c r="K21" s="10"/>
      <c r="L21" s="10"/>
      <c r="M21" s="10"/>
      <c r="N21" s="9">
        <f t="shared" si="4"/>
        <v>0</v>
      </c>
      <c r="O21" s="9">
        <f t="shared" si="1"/>
        <v>0</v>
      </c>
      <c r="P21" s="9">
        <f t="shared" si="2"/>
        <v>0</v>
      </c>
      <c r="Q21" s="9">
        <f t="shared" si="3"/>
        <v>0</v>
      </c>
      <c r="R21" s="9">
        <f t="shared" si="0"/>
        <v>0</v>
      </c>
    </row>
    <row r="22" spans="1:18" ht="51" x14ac:dyDescent="0.2">
      <c r="A22" s="667"/>
      <c r="B22" s="667"/>
      <c r="C22" s="667"/>
      <c r="D22" s="667"/>
      <c r="E22" s="670"/>
      <c r="F22" s="11" t="s">
        <v>62</v>
      </c>
      <c r="G22" s="6" t="s">
        <v>61</v>
      </c>
      <c r="H22" s="6">
        <v>1</v>
      </c>
      <c r="I22" s="667"/>
      <c r="J22" s="10"/>
      <c r="K22" s="10"/>
      <c r="L22" s="10"/>
      <c r="M22" s="10"/>
      <c r="N22" s="9">
        <f t="shared" si="4"/>
        <v>0</v>
      </c>
      <c r="O22" s="9">
        <f t="shared" si="1"/>
        <v>0</v>
      </c>
      <c r="P22" s="9">
        <f t="shared" si="2"/>
        <v>0</v>
      </c>
      <c r="Q22" s="9">
        <f t="shared" si="3"/>
        <v>0</v>
      </c>
      <c r="R22" s="9">
        <f t="shared" si="0"/>
        <v>0</v>
      </c>
    </row>
    <row r="23" spans="1:18" ht="51" x14ac:dyDescent="0.2">
      <c r="A23" s="667"/>
      <c r="B23" s="667"/>
      <c r="C23" s="667"/>
      <c r="D23" s="667"/>
      <c r="E23" s="670"/>
      <c r="F23" s="11" t="s">
        <v>63</v>
      </c>
      <c r="G23" s="6" t="s">
        <v>61</v>
      </c>
      <c r="H23" s="6">
        <v>1</v>
      </c>
      <c r="I23" s="667"/>
      <c r="J23" s="10"/>
      <c r="K23" s="10"/>
      <c r="L23" s="10"/>
      <c r="M23" s="10"/>
      <c r="N23" s="9">
        <f t="shared" si="4"/>
        <v>0</v>
      </c>
      <c r="O23" s="9">
        <f t="shared" si="1"/>
        <v>0</v>
      </c>
      <c r="P23" s="9">
        <f t="shared" si="2"/>
        <v>0</v>
      </c>
      <c r="Q23" s="9">
        <f t="shared" si="3"/>
        <v>0</v>
      </c>
      <c r="R23" s="9">
        <f t="shared" si="0"/>
        <v>0</v>
      </c>
    </row>
    <row r="24" spans="1:18" ht="51" x14ac:dyDescent="0.2">
      <c r="A24" s="667"/>
      <c r="B24" s="667"/>
      <c r="C24" s="667"/>
      <c r="D24" s="667"/>
      <c r="E24" s="670"/>
      <c r="F24" s="11" t="s">
        <v>64</v>
      </c>
      <c r="G24" s="6" t="s">
        <v>61</v>
      </c>
      <c r="H24" s="6">
        <v>1</v>
      </c>
      <c r="I24" s="667"/>
      <c r="J24" s="10"/>
      <c r="K24" s="10"/>
      <c r="L24" s="10"/>
      <c r="M24" s="10"/>
      <c r="N24" s="9">
        <f t="shared" si="4"/>
        <v>0</v>
      </c>
      <c r="O24" s="9">
        <f t="shared" si="1"/>
        <v>0</v>
      </c>
      <c r="P24" s="9">
        <f t="shared" si="2"/>
        <v>0</v>
      </c>
      <c r="Q24" s="9">
        <f t="shared" si="3"/>
        <v>0</v>
      </c>
      <c r="R24" s="9">
        <f t="shared" si="0"/>
        <v>0</v>
      </c>
    </row>
    <row r="25" spans="1:18" ht="51" x14ac:dyDescent="0.2">
      <c r="A25" s="667"/>
      <c r="B25" s="667"/>
      <c r="C25" s="667"/>
      <c r="D25" s="667"/>
      <c r="E25" s="670"/>
      <c r="F25" s="11" t="s">
        <v>65</v>
      </c>
      <c r="G25" s="6" t="s">
        <v>61</v>
      </c>
      <c r="H25" s="6">
        <v>1</v>
      </c>
      <c r="I25" s="667"/>
      <c r="J25" s="10"/>
      <c r="K25" s="10"/>
      <c r="L25" s="10"/>
      <c r="M25" s="10"/>
      <c r="N25" s="9">
        <f t="shared" si="4"/>
        <v>0</v>
      </c>
      <c r="O25" s="9">
        <f t="shared" si="1"/>
        <v>0</v>
      </c>
      <c r="P25" s="9">
        <f t="shared" si="2"/>
        <v>0</v>
      </c>
      <c r="Q25" s="9">
        <f t="shared" si="3"/>
        <v>0</v>
      </c>
      <c r="R25" s="9">
        <f t="shared" si="0"/>
        <v>0</v>
      </c>
    </row>
    <row r="26" spans="1:18" ht="51" x14ac:dyDescent="0.2">
      <c r="A26" s="667"/>
      <c r="B26" s="667"/>
      <c r="C26" s="667"/>
      <c r="D26" s="667"/>
      <c r="E26" s="670"/>
      <c r="F26" s="11" t="s">
        <v>66</v>
      </c>
      <c r="G26" s="6" t="s">
        <v>61</v>
      </c>
      <c r="H26" s="6">
        <v>1</v>
      </c>
      <c r="I26" s="667"/>
      <c r="J26" s="10"/>
      <c r="K26" s="10"/>
      <c r="L26" s="10"/>
      <c r="M26" s="10"/>
      <c r="N26" s="9">
        <f t="shared" si="4"/>
        <v>0</v>
      </c>
      <c r="O26" s="9">
        <f t="shared" si="1"/>
        <v>0</v>
      </c>
      <c r="P26" s="9">
        <f t="shared" si="2"/>
        <v>0</v>
      </c>
      <c r="Q26" s="9">
        <f t="shared" si="3"/>
        <v>0</v>
      </c>
      <c r="R26" s="9">
        <f t="shared" si="0"/>
        <v>0</v>
      </c>
    </row>
    <row r="27" spans="1:18" ht="51" x14ac:dyDescent="0.2">
      <c r="A27" s="667"/>
      <c r="B27" s="667"/>
      <c r="C27" s="667"/>
      <c r="D27" s="667"/>
      <c r="E27" s="670"/>
      <c r="F27" s="11" t="s">
        <v>67</v>
      </c>
      <c r="G27" s="6" t="s">
        <v>61</v>
      </c>
      <c r="H27" s="6">
        <v>1</v>
      </c>
      <c r="I27" s="667"/>
      <c r="J27" s="10"/>
      <c r="K27" s="10"/>
      <c r="L27" s="10"/>
      <c r="M27" s="10"/>
      <c r="N27" s="9">
        <f t="shared" si="4"/>
        <v>0</v>
      </c>
      <c r="O27" s="9">
        <f t="shared" si="1"/>
        <v>0</v>
      </c>
      <c r="P27" s="9">
        <f t="shared" si="2"/>
        <v>0</v>
      </c>
      <c r="Q27" s="9">
        <f t="shared" si="3"/>
        <v>0</v>
      </c>
      <c r="R27" s="9">
        <f t="shared" si="0"/>
        <v>0</v>
      </c>
    </row>
    <row r="28" spans="1:18" ht="51" x14ac:dyDescent="0.2">
      <c r="A28" s="667"/>
      <c r="B28" s="667"/>
      <c r="C28" s="667"/>
      <c r="D28" s="667"/>
      <c r="E28" s="670"/>
      <c r="F28" s="11" t="s">
        <v>68</v>
      </c>
      <c r="G28" s="6" t="s">
        <v>61</v>
      </c>
      <c r="H28" s="6">
        <v>1</v>
      </c>
      <c r="I28" s="667"/>
      <c r="J28" s="10"/>
      <c r="K28" s="10"/>
      <c r="L28" s="10"/>
      <c r="M28" s="10"/>
      <c r="N28" s="9">
        <f t="shared" si="4"/>
        <v>0</v>
      </c>
      <c r="O28" s="9">
        <f t="shared" si="1"/>
        <v>0</v>
      </c>
      <c r="P28" s="9">
        <f t="shared" si="2"/>
        <v>0</v>
      </c>
      <c r="Q28" s="9">
        <f t="shared" si="3"/>
        <v>0</v>
      </c>
      <c r="R28" s="9">
        <f t="shared" si="0"/>
        <v>0</v>
      </c>
    </row>
    <row r="29" spans="1:18" ht="51" x14ac:dyDescent="0.2">
      <c r="A29" s="667"/>
      <c r="B29" s="667"/>
      <c r="C29" s="667"/>
      <c r="D29" s="667"/>
      <c r="E29" s="670"/>
      <c r="F29" s="11" t="s">
        <v>69</v>
      </c>
      <c r="G29" s="6" t="s">
        <v>61</v>
      </c>
      <c r="H29" s="6">
        <v>1</v>
      </c>
      <c r="I29" s="667"/>
      <c r="J29" s="10"/>
      <c r="K29" s="10"/>
      <c r="L29" s="10"/>
      <c r="M29" s="10"/>
      <c r="N29" s="9">
        <f t="shared" si="4"/>
        <v>0</v>
      </c>
      <c r="O29" s="9">
        <f t="shared" si="1"/>
        <v>0</v>
      </c>
      <c r="P29" s="9">
        <f t="shared" si="2"/>
        <v>0</v>
      </c>
      <c r="Q29" s="9">
        <f t="shared" si="3"/>
        <v>0</v>
      </c>
      <c r="R29" s="9">
        <f t="shared" si="0"/>
        <v>0</v>
      </c>
    </row>
    <row r="30" spans="1:18" ht="51" x14ac:dyDescent="0.2">
      <c r="A30" s="667"/>
      <c r="B30" s="667"/>
      <c r="C30" s="667"/>
      <c r="D30" s="667"/>
      <c r="E30" s="670"/>
      <c r="F30" s="11" t="s">
        <v>70</v>
      </c>
      <c r="G30" s="6" t="s">
        <v>61</v>
      </c>
      <c r="H30" s="6">
        <v>1</v>
      </c>
      <c r="I30" s="667"/>
      <c r="J30" s="10"/>
      <c r="K30" s="10"/>
      <c r="L30" s="10"/>
      <c r="M30" s="10"/>
      <c r="N30" s="9">
        <f t="shared" si="4"/>
        <v>0</v>
      </c>
      <c r="O30" s="9">
        <f t="shared" si="1"/>
        <v>0</v>
      </c>
      <c r="P30" s="9">
        <f t="shared" si="2"/>
        <v>0</v>
      </c>
      <c r="Q30" s="9">
        <f t="shared" si="3"/>
        <v>0</v>
      </c>
      <c r="R30" s="9">
        <f t="shared" si="0"/>
        <v>0</v>
      </c>
    </row>
    <row r="31" spans="1:18" ht="51" x14ac:dyDescent="0.2">
      <c r="A31" s="667"/>
      <c r="B31" s="667"/>
      <c r="C31" s="667"/>
      <c r="D31" s="667"/>
      <c r="E31" s="670"/>
      <c r="F31" s="11" t="s">
        <v>71</v>
      </c>
      <c r="G31" s="6" t="s">
        <v>61</v>
      </c>
      <c r="H31" s="6">
        <v>1</v>
      </c>
      <c r="I31" s="667"/>
      <c r="J31" s="10"/>
      <c r="K31" s="10"/>
      <c r="L31" s="10"/>
      <c r="M31" s="10"/>
      <c r="N31" s="9">
        <f t="shared" si="4"/>
        <v>0</v>
      </c>
      <c r="O31" s="9">
        <f t="shared" si="1"/>
        <v>0</v>
      </c>
      <c r="P31" s="9">
        <f t="shared" si="2"/>
        <v>0</v>
      </c>
      <c r="Q31" s="9">
        <f t="shared" si="3"/>
        <v>0</v>
      </c>
      <c r="R31" s="9">
        <f t="shared" si="0"/>
        <v>0</v>
      </c>
    </row>
    <row r="32" spans="1:18" ht="51" x14ac:dyDescent="0.2">
      <c r="A32" s="667"/>
      <c r="B32" s="667"/>
      <c r="C32" s="667"/>
      <c r="D32" s="667"/>
      <c r="E32" s="670"/>
      <c r="F32" s="11" t="s">
        <v>72</v>
      </c>
      <c r="G32" s="6" t="s">
        <v>61</v>
      </c>
      <c r="H32" s="6">
        <v>1</v>
      </c>
      <c r="I32" s="667"/>
      <c r="J32" s="10"/>
      <c r="K32" s="10"/>
      <c r="L32" s="10"/>
      <c r="M32" s="10"/>
      <c r="N32" s="9">
        <f t="shared" si="4"/>
        <v>0</v>
      </c>
      <c r="O32" s="9">
        <f t="shared" si="1"/>
        <v>0</v>
      </c>
      <c r="P32" s="9">
        <f t="shared" si="2"/>
        <v>0</v>
      </c>
      <c r="Q32" s="9">
        <f t="shared" si="3"/>
        <v>0</v>
      </c>
      <c r="R32" s="9">
        <f t="shared" si="0"/>
        <v>0</v>
      </c>
    </row>
    <row r="33" spans="1:18" ht="51" x14ac:dyDescent="0.2">
      <c r="A33" s="667"/>
      <c r="B33" s="667"/>
      <c r="C33" s="667"/>
      <c r="D33" s="667"/>
      <c r="E33" s="670"/>
      <c r="F33" s="11" t="s">
        <v>73</v>
      </c>
      <c r="G33" s="6" t="s">
        <v>61</v>
      </c>
      <c r="H33" s="6">
        <v>1</v>
      </c>
      <c r="I33" s="667"/>
      <c r="J33" s="10"/>
      <c r="K33" s="10"/>
      <c r="L33" s="10"/>
      <c r="M33" s="10"/>
      <c r="N33" s="9">
        <f t="shared" si="4"/>
        <v>0</v>
      </c>
      <c r="O33" s="9">
        <f t="shared" si="1"/>
        <v>0</v>
      </c>
      <c r="P33" s="9">
        <f t="shared" si="2"/>
        <v>0</v>
      </c>
      <c r="Q33" s="9">
        <f t="shared" si="3"/>
        <v>0</v>
      </c>
      <c r="R33" s="9">
        <f t="shared" si="0"/>
        <v>0</v>
      </c>
    </row>
    <row r="34" spans="1:18" ht="51" x14ac:dyDescent="0.2">
      <c r="A34" s="667"/>
      <c r="B34" s="667"/>
      <c r="C34" s="667"/>
      <c r="D34" s="667"/>
      <c r="E34" s="670"/>
      <c r="F34" s="11" t="s">
        <v>74</v>
      </c>
      <c r="G34" s="6" t="s">
        <v>61</v>
      </c>
      <c r="H34" s="6">
        <v>1</v>
      </c>
      <c r="I34" s="667"/>
      <c r="J34" s="10"/>
      <c r="K34" s="10"/>
      <c r="L34" s="10"/>
      <c r="M34" s="10"/>
      <c r="N34" s="9">
        <f t="shared" si="4"/>
        <v>0</v>
      </c>
      <c r="O34" s="9">
        <f t="shared" si="1"/>
        <v>0</v>
      </c>
      <c r="P34" s="9">
        <f t="shared" si="2"/>
        <v>0</v>
      </c>
      <c r="Q34" s="9">
        <f t="shared" si="3"/>
        <v>0</v>
      </c>
      <c r="R34" s="9">
        <f t="shared" si="0"/>
        <v>0</v>
      </c>
    </row>
    <row r="35" spans="1:18" ht="51" x14ac:dyDescent="0.2">
      <c r="A35" s="667"/>
      <c r="B35" s="667"/>
      <c r="C35" s="667"/>
      <c r="D35" s="667"/>
      <c r="E35" s="670"/>
      <c r="F35" s="11" t="s">
        <v>75</v>
      </c>
      <c r="G35" s="6" t="s">
        <v>61</v>
      </c>
      <c r="H35" s="6">
        <v>1</v>
      </c>
      <c r="I35" s="667"/>
      <c r="J35" s="10"/>
      <c r="K35" s="10"/>
      <c r="L35" s="10"/>
      <c r="M35" s="10"/>
      <c r="N35" s="9">
        <f t="shared" si="4"/>
        <v>0</v>
      </c>
      <c r="O35" s="9">
        <f t="shared" si="1"/>
        <v>0</v>
      </c>
      <c r="P35" s="9">
        <f t="shared" si="2"/>
        <v>0</v>
      </c>
      <c r="Q35" s="9">
        <f t="shared" si="3"/>
        <v>0</v>
      </c>
      <c r="R35" s="9">
        <f t="shared" si="0"/>
        <v>0</v>
      </c>
    </row>
    <row r="36" spans="1:18" ht="51" x14ac:dyDescent="0.2">
      <c r="A36" s="667"/>
      <c r="B36" s="667"/>
      <c r="C36" s="667"/>
      <c r="D36" s="667"/>
      <c r="E36" s="670"/>
      <c r="F36" s="11" t="s">
        <v>76</v>
      </c>
      <c r="G36" s="6" t="s">
        <v>61</v>
      </c>
      <c r="H36" s="6">
        <v>1</v>
      </c>
      <c r="I36" s="667"/>
      <c r="J36" s="10"/>
      <c r="K36" s="10"/>
      <c r="L36" s="10"/>
      <c r="M36" s="10"/>
      <c r="N36" s="9">
        <f t="shared" si="4"/>
        <v>0</v>
      </c>
      <c r="O36" s="9">
        <f t="shared" si="1"/>
        <v>0</v>
      </c>
      <c r="P36" s="9">
        <f t="shared" si="2"/>
        <v>0</v>
      </c>
      <c r="Q36" s="9">
        <f t="shared" si="3"/>
        <v>0</v>
      </c>
      <c r="R36" s="9">
        <f t="shared" si="0"/>
        <v>0</v>
      </c>
    </row>
    <row r="37" spans="1:18" ht="51" x14ac:dyDescent="0.2">
      <c r="A37" s="668"/>
      <c r="B37" s="668"/>
      <c r="C37" s="668"/>
      <c r="D37" s="668"/>
      <c r="E37" s="671"/>
      <c r="F37" s="11" t="s">
        <v>77</v>
      </c>
      <c r="G37" s="6" t="s">
        <v>61</v>
      </c>
      <c r="H37" s="6">
        <v>1</v>
      </c>
      <c r="I37" s="668"/>
      <c r="J37" s="10"/>
      <c r="K37" s="10"/>
      <c r="L37" s="10"/>
      <c r="M37" s="10"/>
      <c r="N37" s="9">
        <f t="shared" si="4"/>
        <v>0</v>
      </c>
      <c r="O37" s="9">
        <f t="shared" si="1"/>
        <v>0</v>
      </c>
      <c r="P37" s="9">
        <f t="shared" si="2"/>
        <v>0</v>
      </c>
      <c r="Q37" s="9">
        <f t="shared" si="3"/>
        <v>0</v>
      </c>
      <c r="R37" s="9">
        <f t="shared" si="0"/>
        <v>0</v>
      </c>
    </row>
    <row r="38" spans="1:18" ht="66.75" customHeight="1" x14ac:dyDescent="0.2">
      <c r="A38" s="660" t="s">
        <v>78</v>
      </c>
      <c r="B38" s="660" t="s">
        <v>79</v>
      </c>
      <c r="C38" s="12" t="s">
        <v>80</v>
      </c>
      <c r="D38" s="11" t="s">
        <v>81</v>
      </c>
      <c r="E38" s="6">
        <v>0.85</v>
      </c>
      <c r="F38" s="11" t="s">
        <v>82</v>
      </c>
      <c r="G38" s="37" t="s">
        <v>40</v>
      </c>
      <c r="H38" s="6">
        <v>1</v>
      </c>
      <c r="I38" s="11" t="s">
        <v>83</v>
      </c>
      <c r="J38" s="7"/>
      <c r="K38" s="7"/>
      <c r="L38" s="13"/>
      <c r="M38" s="10"/>
      <c r="N38" s="9">
        <f t="shared" ref="N38:N45" si="5">IFERROR((J38*100%)/H38,"-")</f>
        <v>0</v>
      </c>
      <c r="O38" s="9">
        <f t="shared" si="1"/>
        <v>0</v>
      </c>
      <c r="P38" s="9">
        <f t="shared" si="2"/>
        <v>0</v>
      </c>
      <c r="Q38" s="9">
        <f t="shared" si="3"/>
        <v>0</v>
      </c>
      <c r="R38" s="9">
        <f t="shared" si="0"/>
        <v>0</v>
      </c>
    </row>
    <row r="39" spans="1:18" ht="53.25" customHeight="1" x14ac:dyDescent="0.2">
      <c r="A39" s="661"/>
      <c r="B39" s="661"/>
      <c r="C39" s="12" t="s">
        <v>84</v>
      </c>
      <c r="D39" s="11" t="s">
        <v>85</v>
      </c>
      <c r="E39" s="6">
        <v>0.75</v>
      </c>
      <c r="F39" s="11" t="s">
        <v>86</v>
      </c>
      <c r="G39" s="37" t="s">
        <v>40</v>
      </c>
      <c r="H39" s="6">
        <v>0.75</v>
      </c>
      <c r="I39" s="11" t="s">
        <v>83</v>
      </c>
      <c r="J39" s="7"/>
      <c r="K39" s="7"/>
      <c r="L39" s="13"/>
      <c r="M39" s="10"/>
      <c r="N39" s="9">
        <f t="shared" si="5"/>
        <v>0</v>
      </c>
      <c r="O39" s="9">
        <f t="shared" si="1"/>
        <v>0</v>
      </c>
      <c r="P39" s="9">
        <f t="shared" si="2"/>
        <v>0</v>
      </c>
      <c r="Q39" s="9">
        <f t="shared" si="3"/>
        <v>0</v>
      </c>
      <c r="R39" s="9">
        <f t="shared" si="0"/>
        <v>0</v>
      </c>
    </row>
    <row r="40" spans="1:18" ht="75" customHeight="1" x14ac:dyDescent="0.2">
      <c r="A40" s="661"/>
      <c r="B40" s="661"/>
      <c r="C40" s="666" t="s">
        <v>87</v>
      </c>
      <c r="D40" s="666" t="s">
        <v>88</v>
      </c>
      <c r="E40" s="669">
        <v>0.4</v>
      </c>
      <c r="F40" s="14" t="s">
        <v>89</v>
      </c>
      <c r="G40" s="37" t="s">
        <v>90</v>
      </c>
      <c r="H40" s="6"/>
      <c r="I40" s="666" t="s">
        <v>91</v>
      </c>
      <c r="J40" s="7"/>
      <c r="K40" s="7"/>
      <c r="L40" s="7"/>
      <c r="M40" s="10"/>
      <c r="N40" s="35" t="str">
        <f t="shared" si="5"/>
        <v>-</v>
      </c>
      <c r="O40" s="35" t="str">
        <f t="shared" si="1"/>
        <v>-</v>
      </c>
      <c r="P40" s="35" t="str">
        <f t="shared" si="2"/>
        <v>-</v>
      </c>
      <c r="Q40" s="35" t="str">
        <f t="shared" si="3"/>
        <v>-</v>
      </c>
      <c r="R40" s="35" t="str">
        <f t="shared" si="0"/>
        <v>-</v>
      </c>
    </row>
    <row r="41" spans="1:18" ht="70.5" customHeight="1" x14ac:dyDescent="0.2">
      <c r="A41" s="661"/>
      <c r="B41" s="661"/>
      <c r="C41" s="667"/>
      <c r="D41" s="667"/>
      <c r="E41" s="670"/>
      <c r="F41" s="11" t="s">
        <v>92</v>
      </c>
      <c r="G41" s="11" t="s">
        <v>93</v>
      </c>
      <c r="H41" s="6"/>
      <c r="I41" s="667"/>
      <c r="J41" s="7"/>
      <c r="K41" s="7"/>
      <c r="L41" s="7"/>
      <c r="M41" s="10"/>
      <c r="N41" s="35" t="str">
        <f t="shared" si="5"/>
        <v>-</v>
      </c>
      <c r="O41" s="35" t="str">
        <f t="shared" si="1"/>
        <v>-</v>
      </c>
      <c r="P41" s="35" t="str">
        <f t="shared" si="2"/>
        <v>-</v>
      </c>
      <c r="Q41" s="35" t="str">
        <f t="shared" si="3"/>
        <v>-</v>
      </c>
      <c r="R41" s="35" t="str">
        <f t="shared" si="0"/>
        <v>-</v>
      </c>
    </row>
    <row r="42" spans="1:18" ht="74.25" customHeight="1" x14ac:dyDescent="0.2">
      <c r="A42" s="661"/>
      <c r="B42" s="661"/>
      <c r="C42" s="668"/>
      <c r="D42" s="668"/>
      <c r="E42" s="671"/>
      <c r="F42" s="11" t="s">
        <v>94</v>
      </c>
      <c r="G42" s="11" t="s">
        <v>95</v>
      </c>
      <c r="H42" s="6"/>
      <c r="I42" s="668"/>
      <c r="J42" s="7"/>
      <c r="K42" s="7"/>
      <c r="L42" s="7"/>
      <c r="M42" s="10"/>
      <c r="N42" s="35" t="str">
        <f t="shared" si="5"/>
        <v>-</v>
      </c>
      <c r="O42" s="35" t="str">
        <f t="shared" si="1"/>
        <v>-</v>
      </c>
      <c r="P42" s="35" t="str">
        <f t="shared" si="2"/>
        <v>-</v>
      </c>
      <c r="Q42" s="35" t="str">
        <f t="shared" si="3"/>
        <v>-</v>
      </c>
      <c r="R42" s="35" t="str">
        <f t="shared" si="0"/>
        <v>-</v>
      </c>
    </row>
    <row r="43" spans="1:18" ht="39" customHeight="1" x14ac:dyDescent="0.2">
      <c r="A43" s="662"/>
      <c r="B43" s="662"/>
      <c r="C43" s="12" t="s">
        <v>96</v>
      </c>
      <c r="D43" s="11" t="s">
        <v>97</v>
      </c>
      <c r="E43" s="6" t="s">
        <v>98</v>
      </c>
      <c r="F43" s="15" t="s">
        <v>99</v>
      </c>
      <c r="G43" s="15" t="s">
        <v>100</v>
      </c>
      <c r="H43" s="16">
        <v>72.3</v>
      </c>
      <c r="I43" s="11" t="s">
        <v>101</v>
      </c>
      <c r="J43" s="7" t="s">
        <v>102</v>
      </c>
      <c r="K43" s="7" t="s">
        <v>102</v>
      </c>
      <c r="L43" s="7" t="s">
        <v>102</v>
      </c>
      <c r="M43" s="16"/>
      <c r="N43" s="35" t="str">
        <f t="shared" si="5"/>
        <v>-</v>
      </c>
      <c r="O43" s="35" t="str">
        <f t="shared" si="1"/>
        <v>-</v>
      </c>
      <c r="P43" s="35" t="str">
        <f t="shared" si="2"/>
        <v>-</v>
      </c>
      <c r="Q43" s="35" t="str">
        <f>IF(M43&gt;H43,1,"-")</f>
        <v>-</v>
      </c>
      <c r="R43" s="35" t="str">
        <f t="shared" si="0"/>
        <v>-</v>
      </c>
    </row>
    <row r="44" spans="1:18" ht="100.5" customHeight="1" x14ac:dyDescent="0.2">
      <c r="A44" s="660" t="s">
        <v>103</v>
      </c>
      <c r="B44" s="660" t="s">
        <v>104</v>
      </c>
      <c r="C44" s="660" t="s">
        <v>105</v>
      </c>
      <c r="D44" s="666" t="s">
        <v>106</v>
      </c>
      <c r="E44" s="669">
        <v>0.6</v>
      </c>
      <c r="F44" s="11" t="s">
        <v>107</v>
      </c>
      <c r="G44" s="37" t="s">
        <v>108</v>
      </c>
      <c r="H44" s="6">
        <v>0.8</v>
      </c>
      <c r="I44" s="666" t="s">
        <v>109</v>
      </c>
      <c r="J44" s="7"/>
      <c r="K44" s="7"/>
      <c r="L44" s="7"/>
      <c r="M44" s="7"/>
      <c r="N44" s="9">
        <f t="shared" si="5"/>
        <v>0</v>
      </c>
      <c r="O44" s="9">
        <f t="shared" si="1"/>
        <v>0</v>
      </c>
      <c r="P44" s="9">
        <f t="shared" si="2"/>
        <v>0</v>
      </c>
      <c r="Q44" s="9">
        <f>IFERROR((M44*100%)/H44,"-")</f>
        <v>0</v>
      </c>
      <c r="R44" s="9">
        <f t="shared" si="0"/>
        <v>0</v>
      </c>
    </row>
    <row r="45" spans="1:18" ht="112.5" customHeight="1" x14ac:dyDescent="0.2">
      <c r="A45" s="661"/>
      <c r="B45" s="661"/>
      <c r="C45" s="661"/>
      <c r="D45" s="667"/>
      <c r="E45" s="670"/>
      <c r="F45" s="11" t="s">
        <v>110</v>
      </c>
      <c r="G45" s="37" t="s">
        <v>111</v>
      </c>
      <c r="H45" s="6">
        <v>0.8</v>
      </c>
      <c r="I45" s="667"/>
      <c r="J45" s="7"/>
      <c r="K45" s="7"/>
      <c r="L45" s="7"/>
      <c r="M45" s="7"/>
      <c r="N45" s="9">
        <f t="shared" si="5"/>
        <v>0</v>
      </c>
      <c r="O45" s="9">
        <f t="shared" si="1"/>
        <v>0</v>
      </c>
      <c r="P45" s="9">
        <f t="shared" si="2"/>
        <v>0</v>
      </c>
      <c r="Q45" s="9">
        <f>IFERROR((M45*100%)/H45,"-")</f>
        <v>0</v>
      </c>
      <c r="R45" s="9">
        <f t="shared" si="0"/>
        <v>0</v>
      </c>
    </row>
    <row r="46" spans="1:18" ht="39" customHeight="1" x14ac:dyDescent="0.2">
      <c r="A46" s="661"/>
      <c r="B46" s="661"/>
      <c r="C46" s="662"/>
      <c r="D46" s="668"/>
      <c r="E46" s="671"/>
      <c r="F46" s="11" t="s">
        <v>112</v>
      </c>
      <c r="G46" s="37" t="s">
        <v>113</v>
      </c>
      <c r="H46" s="6" t="s">
        <v>114</v>
      </c>
      <c r="I46" s="668"/>
      <c r="J46" s="17"/>
      <c r="K46" s="17"/>
      <c r="L46" s="17"/>
      <c r="M46" s="11"/>
      <c r="N46" s="35" t="str">
        <f>IF((J46*100%)&gt;=1,1,"-")</f>
        <v>-</v>
      </c>
      <c r="O46" s="35" t="str">
        <f>IF((K46*100%)&gt;=1,1,"-")</f>
        <v>-</v>
      </c>
      <c r="P46" s="35" t="str">
        <f>IF((L46*100%)&gt;=1,1,"-")</f>
        <v>-</v>
      </c>
      <c r="Q46" s="35" t="str">
        <f>IF((M46*100%)&gt;=1,1,"-")</f>
        <v>-</v>
      </c>
      <c r="R46" s="35" t="str">
        <f t="shared" si="0"/>
        <v>-</v>
      </c>
    </row>
    <row r="47" spans="1:18" ht="66.75" customHeight="1" x14ac:dyDescent="0.2">
      <c r="A47" s="661"/>
      <c r="B47" s="661"/>
      <c r="C47" s="660" t="s">
        <v>115</v>
      </c>
      <c r="D47" s="666" t="s">
        <v>116</v>
      </c>
      <c r="E47" s="669">
        <v>0.3</v>
      </c>
      <c r="F47" s="11" t="s">
        <v>117</v>
      </c>
      <c r="G47" s="37" t="s">
        <v>118</v>
      </c>
      <c r="H47" s="6">
        <v>0.9</v>
      </c>
      <c r="I47" s="666" t="s">
        <v>119</v>
      </c>
      <c r="J47" s="7"/>
      <c r="K47" s="7"/>
      <c r="L47" s="7"/>
      <c r="M47" s="7"/>
      <c r="N47" s="9">
        <f>IFERROR((J47*100%)/H47,"-")</f>
        <v>0</v>
      </c>
      <c r="O47" s="9">
        <f>IFERROR((K47*100%)/H47,"-")</f>
        <v>0</v>
      </c>
      <c r="P47" s="9">
        <f>IFERROR((L47*100%)/H47,"-")</f>
        <v>0</v>
      </c>
      <c r="Q47" s="9">
        <f>IFERROR((M47*100%)/H47,"-")</f>
        <v>0</v>
      </c>
      <c r="R47" s="9">
        <f t="shared" si="0"/>
        <v>0</v>
      </c>
    </row>
    <row r="48" spans="1:18" ht="91.5" customHeight="1" x14ac:dyDescent="0.2">
      <c r="A48" s="661"/>
      <c r="B48" s="661"/>
      <c r="C48" s="661"/>
      <c r="D48" s="667"/>
      <c r="E48" s="670"/>
      <c r="F48" s="11" t="s">
        <v>120</v>
      </c>
      <c r="G48" s="37" t="s">
        <v>121</v>
      </c>
      <c r="H48" s="6">
        <v>0.9</v>
      </c>
      <c r="I48" s="667"/>
      <c r="J48" s="7"/>
      <c r="K48" s="7"/>
      <c r="L48" s="7"/>
      <c r="M48" s="7"/>
      <c r="N48" s="9">
        <f>IFERROR((J48*100%)/H48,"-")</f>
        <v>0</v>
      </c>
      <c r="O48" s="9">
        <f>IFERROR((K48*100%)/H48,"-")</f>
        <v>0</v>
      </c>
      <c r="P48" s="9">
        <f>IFERROR((L48*100%)/H48,"-")</f>
        <v>0</v>
      </c>
      <c r="Q48" s="9">
        <f>IFERROR((M48*100%)/H48,"-")</f>
        <v>0</v>
      </c>
      <c r="R48" s="9">
        <f t="shared" si="0"/>
        <v>0</v>
      </c>
    </row>
    <row r="49" spans="1:18" ht="39" customHeight="1" x14ac:dyDescent="0.2">
      <c r="A49" s="661"/>
      <c r="B49" s="661"/>
      <c r="C49" s="661"/>
      <c r="D49" s="667"/>
      <c r="E49" s="670"/>
      <c r="F49" s="18" t="s">
        <v>122</v>
      </c>
      <c r="G49" s="37" t="s">
        <v>123</v>
      </c>
      <c r="H49" s="6">
        <v>0.9</v>
      </c>
      <c r="I49" s="667"/>
      <c r="J49" s="7"/>
      <c r="K49" s="7"/>
      <c r="L49" s="7"/>
      <c r="M49" s="7"/>
      <c r="N49" s="9">
        <f>IFERROR((J49*100%)/H49,"-")</f>
        <v>0</v>
      </c>
      <c r="O49" s="9">
        <f>IFERROR((K49*100%)/H49,"-")</f>
        <v>0</v>
      </c>
      <c r="P49" s="9">
        <f>IFERROR((L49*100%)/H49,"-")</f>
        <v>0</v>
      </c>
      <c r="Q49" s="9">
        <f>IFERROR((M49*100%)/H49,"-")</f>
        <v>0</v>
      </c>
      <c r="R49" s="9">
        <f t="shared" si="0"/>
        <v>0</v>
      </c>
    </row>
    <row r="50" spans="1:18" ht="39" customHeight="1" x14ac:dyDescent="0.2">
      <c r="A50" s="661"/>
      <c r="B50" s="661"/>
      <c r="C50" s="661"/>
      <c r="D50" s="667"/>
      <c r="E50" s="670"/>
      <c r="F50" s="18" t="s">
        <v>124</v>
      </c>
      <c r="G50" s="37" t="s">
        <v>123</v>
      </c>
      <c r="H50" s="6">
        <v>0.9</v>
      </c>
      <c r="I50" s="667"/>
      <c r="J50" s="7"/>
      <c r="K50" s="7"/>
      <c r="L50" s="7"/>
      <c r="M50" s="7"/>
      <c r="N50" s="9">
        <f>IFERROR((J50*100%)/H50,"-")</f>
        <v>0</v>
      </c>
      <c r="O50" s="9">
        <f>IFERROR((K50*100%)/H50,"-")</f>
        <v>0</v>
      </c>
      <c r="P50" s="9">
        <f>IFERROR((L50*100%)/H50,"-")</f>
        <v>0</v>
      </c>
      <c r="Q50" s="9">
        <f>IFERROR((M50*100%)/H50,"-")</f>
        <v>0</v>
      </c>
      <c r="R50" s="9">
        <f t="shared" si="0"/>
        <v>0</v>
      </c>
    </row>
    <row r="51" spans="1:18" ht="39" customHeight="1" x14ac:dyDescent="0.2">
      <c r="A51" s="661"/>
      <c r="B51" s="661"/>
      <c r="C51" s="662"/>
      <c r="D51" s="668"/>
      <c r="E51" s="671"/>
      <c r="F51" s="18" t="s">
        <v>125</v>
      </c>
      <c r="G51" s="37" t="s">
        <v>123</v>
      </c>
      <c r="H51" s="6">
        <v>0.9</v>
      </c>
      <c r="I51" s="668"/>
      <c r="J51" s="7"/>
      <c r="K51" s="7"/>
      <c r="L51" s="7"/>
      <c r="M51" s="7"/>
      <c r="N51" s="9">
        <f>IFERROR((J51*100%)/H51,"-")</f>
        <v>0</v>
      </c>
      <c r="O51" s="9">
        <f>IFERROR((K51*100%)/H51,"-")</f>
        <v>0</v>
      </c>
      <c r="P51" s="9">
        <f>IFERROR((L51*100%)/H51,"-")</f>
        <v>0</v>
      </c>
      <c r="Q51" s="9">
        <f>IFERROR((M51*100%)/H51,"-")</f>
        <v>0</v>
      </c>
      <c r="R51" s="9">
        <f t="shared" si="0"/>
        <v>0</v>
      </c>
    </row>
    <row r="52" spans="1:18" ht="72" customHeight="1" x14ac:dyDescent="0.2">
      <c r="A52" s="661"/>
      <c r="B52" s="661"/>
      <c r="C52" s="663" t="s">
        <v>126</v>
      </c>
      <c r="D52" s="666" t="s">
        <v>127</v>
      </c>
      <c r="E52" s="669">
        <v>0.6</v>
      </c>
      <c r="F52" s="18" t="s">
        <v>128</v>
      </c>
      <c r="G52" s="36" t="s">
        <v>129</v>
      </c>
      <c r="H52" s="6" t="s">
        <v>130</v>
      </c>
      <c r="I52" s="666" t="s">
        <v>131</v>
      </c>
      <c r="J52" s="7"/>
      <c r="K52" s="7"/>
      <c r="L52" s="7"/>
      <c r="M52" s="7"/>
      <c r="N52" s="35" t="str">
        <f>IF((J52*100%)=50%,1,"-")</f>
        <v>-</v>
      </c>
      <c r="O52" s="35" t="str">
        <f>IF((K52*100%)=50%,1,"-")</f>
        <v>-</v>
      </c>
      <c r="P52" s="35" t="str">
        <f>IF((L52*100%)=50%,1,"-")</f>
        <v>-</v>
      </c>
      <c r="Q52" s="35" t="str">
        <f>IF((M52*100%)=50%,1,"-")</f>
        <v>-</v>
      </c>
      <c r="R52" s="35" t="str">
        <f>IFERROR(AVERAGE(N52:Q52),"-")</f>
        <v>-</v>
      </c>
    </row>
    <row r="53" spans="1:18" ht="87" customHeight="1" x14ac:dyDescent="0.2">
      <c r="A53" s="661"/>
      <c r="B53" s="661"/>
      <c r="C53" s="664"/>
      <c r="D53" s="667"/>
      <c r="E53" s="670"/>
      <c r="F53" s="18" t="s">
        <v>132</v>
      </c>
      <c r="G53" s="36" t="s">
        <v>133</v>
      </c>
      <c r="H53" s="6" t="s">
        <v>134</v>
      </c>
      <c r="I53" s="667"/>
      <c r="J53" s="7"/>
      <c r="K53" s="7"/>
      <c r="L53" s="7"/>
      <c r="M53" s="7"/>
      <c r="N53" s="35" t="str">
        <f>IF((J53*100%)&gt;=80%,1,"-")</f>
        <v>-</v>
      </c>
      <c r="O53" s="35" t="str">
        <f t="shared" ref="O53:Q54" si="6">IF((K53*100%)&gt;=80%,1,"-")</f>
        <v>-</v>
      </c>
      <c r="P53" s="35" t="str">
        <f t="shared" si="6"/>
        <v>-</v>
      </c>
      <c r="Q53" s="35" t="str">
        <f t="shared" si="6"/>
        <v>-</v>
      </c>
      <c r="R53" s="35" t="str">
        <f t="shared" si="0"/>
        <v>-</v>
      </c>
    </row>
    <row r="54" spans="1:18" ht="86.25" customHeight="1" x14ac:dyDescent="0.2">
      <c r="A54" s="662"/>
      <c r="B54" s="662"/>
      <c r="C54" s="665"/>
      <c r="D54" s="668"/>
      <c r="E54" s="671"/>
      <c r="F54" s="18" t="s">
        <v>135</v>
      </c>
      <c r="G54" s="36" t="s">
        <v>136</v>
      </c>
      <c r="H54" s="6" t="s">
        <v>134</v>
      </c>
      <c r="I54" s="668"/>
      <c r="J54" s="7"/>
      <c r="K54" s="7"/>
      <c r="L54" s="7"/>
      <c r="M54" s="7"/>
      <c r="N54" s="35" t="str">
        <f>IF((J54*100%)&gt;=80%,1,"-")</f>
        <v>-</v>
      </c>
      <c r="O54" s="35" t="str">
        <f t="shared" si="6"/>
        <v>-</v>
      </c>
      <c r="P54" s="35" t="str">
        <f t="shared" si="6"/>
        <v>-</v>
      </c>
      <c r="Q54" s="35" t="str">
        <f t="shared" si="6"/>
        <v>-</v>
      </c>
      <c r="R54" s="35" t="str">
        <f t="shared" si="0"/>
        <v>-</v>
      </c>
    </row>
    <row r="55" spans="1:18" ht="78.75" customHeight="1" x14ac:dyDescent="0.2">
      <c r="A55" s="660" t="s">
        <v>137</v>
      </c>
      <c r="B55" s="663" t="s">
        <v>138</v>
      </c>
      <c r="C55" s="663" t="s">
        <v>139</v>
      </c>
      <c r="D55" s="666" t="s">
        <v>140</v>
      </c>
      <c r="E55" s="669">
        <v>0.4</v>
      </c>
      <c r="F55" s="18" t="s">
        <v>141</v>
      </c>
      <c r="G55" s="36" t="s">
        <v>142</v>
      </c>
      <c r="H55" s="6" t="s">
        <v>143</v>
      </c>
      <c r="I55" s="669" t="s">
        <v>144</v>
      </c>
      <c r="J55" s="7"/>
      <c r="K55" s="7"/>
      <c r="L55" s="7"/>
      <c r="M55" s="7"/>
      <c r="N55" s="35" t="str">
        <f>IF((J55*100%)&gt;=90%,1,"-")</f>
        <v>-</v>
      </c>
      <c r="O55" s="35" t="str">
        <f>IF((K55*100%)&gt;=90%,1,"-")</f>
        <v>-</v>
      </c>
      <c r="P55" s="35" t="str">
        <f>IF((L55*100%)&gt;=90%,1,"-")</f>
        <v>-</v>
      </c>
      <c r="Q55" s="35" t="str">
        <f>IF((M55*100%)&gt;=90%,1,"-")</f>
        <v>-</v>
      </c>
      <c r="R55" s="35" t="str">
        <f t="shared" si="0"/>
        <v>-</v>
      </c>
    </row>
    <row r="56" spans="1:18" ht="72" customHeight="1" x14ac:dyDescent="0.2">
      <c r="A56" s="662"/>
      <c r="B56" s="665"/>
      <c r="C56" s="665"/>
      <c r="D56" s="668"/>
      <c r="E56" s="671"/>
      <c r="F56" s="18" t="s">
        <v>145</v>
      </c>
      <c r="G56" s="36" t="s">
        <v>146</v>
      </c>
      <c r="H56" s="6">
        <v>0.3</v>
      </c>
      <c r="I56" s="671"/>
      <c r="J56" s="7"/>
      <c r="K56" s="7"/>
      <c r="L56" s="7"/>
      <c r="M56" s="7"/>
      <c r="N56" s="9">
        <f t="shared" ref="N56:N68" si="7">IFERROR((J56*100%)/H56,"-")</f>
        <v>0</v>
      </c>
      <c r="O56" s="9">
        <f t="shared" ref="O56:O61" si="8">IFERROR((K56*100%)/H56,"-")</f>
        <v>0</v>
      </c>
      <c r="P56" s="9">
        <f t="shared" ref="P56:P61" si="9">IFERROR((L56*100%)/H56,"-")</f>
        <v>0</v>
      </c>
      <c r="Q56" s="9">
        <f>IFERROR((M56*100%)/H56,"-")</f>
        <v>0</v>
      </c>
      <c r="R56" s="9">
        <f t="shared" si="0"/>
        <v>0</v>
      </c>
    </row>
    <row r="57" spans="1:18" ht="58.5" customHeight="1" x14ac:dyDescent="0.2">
      <c r="A57" s="660" t="s">
        <v>147</v>
      </c>
      <c r="B57" s="663" t="s">
        <v>148</v>
      </c>
      <c r="C57" s="19" t="s">
        <v>149</v>
      </c>
      <c r="D57" s="11" t="s">
        <v>150</v>
      </c>
      <c r="E57" s="6" t="s">
        <v>151</v>
      </c>
      <c r="F57" s="18" t="s">
        <v>152</v>
      </c>
      <c r="G57" s="38" t="s">
        <v>152</v>
      </c>
      <c r="H57" s="20">
        <v>1</v>
      </c>
      <c r="I57" s="6" t="s">
        <v>153</v>
      </c>
      <c r="J57" s="7" t="s">
        <v>102</v>
      </c>
      <c r="K57" s="7" t="s">
        <v>102</v>
      </c>
      <c r="L57" s="7" t="s">
        <v>102</v>
      </c>
      <c r="M57" s="21"/>
      <c r="N57" s="35" t="str">
        <f>IFERROR((J57*100%)/H57,"-")</f>
        <v>-</v>
      </c>
      <c r="O57" s="35" t="str">
        <f t="shared" si="8"/>
        <v>-</v>
      </c>
      <c r="P57" s="35" t="str">
        <f t="shared" si="9"/>
        <v>-</v>
      </c>
      <c r="Q57" s="35" t="str">
        <f>IF(M57=1,1,"-")</f>
        <v>-</v>
      </c>
      <c r="R57" s="35" t="str">
        <f t="shared" si="0"/>
        <v>-</v>
      </c>
    </row>
    <row r="58" spans="1:18" ht="39" customHeight="1" x14ac:dyDescent="0.2">
      <c r="A58" s="661"/>
      <c r="B58" s="664"/>
      <c r="C58" s="19" t="s">
        <v>154</v>
      </c>
      <c r="D58" s="11" t="s">
        <v>155</v>
      </c>
      <c r="E58" s="6" t="s">
        <v>156</v>
      </c>
      <c r="F58" s="18" t="s">
        <v>157</v>
      </c>
      <c r="G58" s="38" t="s">
        <v>157</v>
      </c>
      <c r="H58" s="20">
        <v>1</v>
      </c>
      <c r="I58" s="6" t="s">
        <v>158</v>
      </c>
      <c r="J58" s="7" t="s">
        <v>102</v>
      </c>
      <c r="K58" s="7" t="s">
        <v>102</v>
      </c>
      <c r="L58" s="7" t="s">
        <v>102</v>
      </c>
      <c r="M58" s="21"/>
      <c r="N58" s="35" t="str">
        <f t="shared" si="7"/>
        <v>-</v>
      </c>
      <c r="O58" s="35" t="str">
        <f t="shared" si="8"/>
        <v>-</v>
      </c>
      <c r="P58" s="35" t="str">
        <f t="shared" si="9"/>
        <v>-</v>
      </c>
      <c r="Q58" s="35" t="str">
        <f>IF(M58=1,1,"-")</f>
        <v>-</v>
      </c>
      <c r="R58" s="35" t="str">
        <f t="shared" si="0"/>
        <v>-</v>
      </c>
    </row>
    <row r="59" spans="1:18" ht="39" customHeight="1" x14ac:dyDescent="0.2">
      <c r="A59" s="661"/>
      <c r="B59" s="664"/>
      <c r="C59" s="19" t="s">
        <v>159</v>
      </c>
      <c r="D59" s="11" t="s">
        <v>160</v>
      </c>
      <c r="E59" s="6" t="s">
        <v>102</v>
      </c>
      <c r="F59" s="18" t="s">
        <v>161</v>
      </c>
      <c r="G59" s="38" t="s">
        <v>161</v>
      </c>
      <c r="H59" s="20">
        <v>1</v>
      </c>
      <c r="I59" s="6" t="s">
        <v>162</v>
      </c>
      <c r="J59" s="7" t="s">
        <v>102</v>
      </c>
      <c r="K59" s="7" t="s">
        <v>102</v>
      </c>
      <c r="L59" s="7" t="s">
        <v>102</v>
      </c>
      <c r="M59" s="21"/>
      <c r="N59" s="35" t="str">
        <f t="shared" si="7"/>
        <v>-</v>
      </c>
      <c r="O59" s="35" t="str">
        <f t="shared" si="8"/>
        <v>-</v>
      </c>
      <c r="P59" s="35" t="str">
        <f t="shared" si="9"/>
        <v>-</v>
      </c>
      <c r="Q59" s="35" t="str">
        <f>IF(M59=1,1,"-")</f>
        <v>-</v>
      </c>
      <c r="R59" s="35" t="str">
        <f t="shared" si="0"/>
        <v>-</v>
      </c>
    </row>
    <row r="60" spans="1:18" ht="39" customHeight="1" x14ac:dyDescent="0.2">
      <c r="A60" s="661"/>
      <c r="B60" s="664"/>
      <c r="C60" s="663" t="s">
        <v>163</v>
      </c>
      <c r="D60" s="11" t="s">
        <v>164</v>
      </c>
      <c r="E60" s="6" t="s">
        <v>156</v>
      </c>
      <c r="F60" s="18" t="s">
        <v>165</v>
      </c>
      <c r="G60" s="38" t="s">
        <v>165</v>
      </c>
      <c r="H60" s="20">
        <v>1</v>
      </c>
      <c r="I60" s="669" t="s">
        <v>166</v>
      </c>
      <c r="J60" s="7" t="s">
        <v>102</v>
      </c>
      <c r="K60" s="7" t="s">
        <v>102</v>
      </c>
      <c r="L60" s="7" t="s">
        <v>102</v>
      </c>
      <c r="M60" s="21"/>
      <c r="N60" s="35" t="str">
        <f t="shared" si="7"/>
        <v>-</v>
      </c>
      <c r="O60" s="35" t="str">
        <f t="shared" si="8"/>
        <v>-</v>
      </c>
      <c r="P60" s="35" t="str">
        <f t="shared" si="9"/>
        <v>-</v>
      </c>
      <c r="Q60" s="35" t="str">
        <f>IF(M60=1,1,"-")</f>
        <v>-</v>
      </c>
      <c r="R60" s="35" t="str">
        <f t="shared" si="0"/>
        <v>-</v>
      </c>
    </row>
    <row r="61" spans="1:18" ht="39" customHeight="1" x14ac:dyDescent="0.2">
      <c r="A61" s="662"/>
      <c r="B61" s="665"/>
      <c r="C61" s="665"/>
      <c r="D61" s="11" t="s">
        <v>167</v>
      </c>
      <c r="E61" s="6" t="s">
        <v>151</v>
      </c>
      <c r="F61" s="18" t="s">
        <v>168</v>
      </c>
      <c r="G61" s="38" t="s">
        <v>168</v>
      </c>
      <c r="H61" s="20">
        <v>1</v>
      </c>
      <c r="I61" s="671"/>
      <c r="J61" s="7" t="s">
        <v>102</v>
      </c>
      <c r="K61" s="7" t="s">
        <v>102</v>
      </c>
      <c r="L61" s="7" t="s">
        <v>102</v>
      </c>
      <c r="M61" s="21"/>
      <c r="N61" s="35" t="str">
        <f t="shared" si="7"/>
        <v>-</v>
      </c>
      <c r="O61" s="35" t="str">
        <f t="shared" si="8"/>
        <v>-</v>
      </c>
      <c r="P61" s="35" t="str">
        <f t="shared" si="9"/>
        <v>-</v>
      </c>
      <c r="Q61" s="35" t="str">
        <f>IF(M61=1,1,"-")</f>
        <v>-</v>
      </c>
      <c r="R61" s="35" t="str">
        <f t="shared" si="0"/>
        <v>-</v>
      </c>
    </row>
    <row r="62" spans="1:18" ht="84" customHeight="1" x14ac:dyDescent="0.2">
      <c r="A62" s="660" t="s">
        <v>169</v>
      </c>
      <c r="B62" s="663" t="s">
        <v>170</v>
      </c>
      <c r="C62" s="663" t="s">
        <v>171</v>
      </c>
      <c r="D62" s="666" t="s">
        <v>172</v>
      </c>
      <c r="E62" s="669">
        <v>0.5</v>
      </c>
      <c r="F62" s="18" t="s">
        <v>173</v>
      </c>
      <c r="G62" s="36" t="s">
        <v>174</v>
      </c>
      <c r="H62" s="6" t="s">
        <v>175</v>
      </c>
      <c r="I62" s="669" t="s">
        <v>176</v>
      </c>
      <c r="J62" s="7" t="s">
        <v>102</v>
      </c>
      <c r="K62" s="7" t="s">
        <v>102</v>
      </c>
      <c r="L62" s="7" t="s">
        <v>102</v>
      </c>
      <c r="M62" s="10"/>
      <c r="N62" s="35" t="e">
        <f>IF((J62*100%)&gt;=1%,1,"-")</f>
        <v>#VALUE!</v>
      </c>
      <c r="O62" s="35" t="e">
        <f>IF((K62*100%)&gt;=1%,1,"-")</f>
        <v>#VALUE!</v>
      </c>
      <c r="P62" s="35" t="e">
        <f>IF((L62*100%)&gt;=1%,1,"-")</f>
        <v>#VALUE!</v>
      </c>
      <c r="Q62" s="35" t="str">
        <f>IF((M62*100%)&gt;=1%,1,"-")</f>
        <v>-</v>
      </c>
      <c r="R62" s="35" t="str">
        <f t="shared" si="0"/>
        <v>-</v>
      </c>
    </row>
    <row r="63" spans="1:18" ht="39" customHeight="1" x14ac:dyDescent="0.2">
      <c r="A63" s="661"/>
      <c r="B63" s="664"/>
      <c r="C63" s="664"/>
      <c r="D63" s="667"/>
      <c r="E63" s="670"/>
      <c r="F63" s="18" t="s">
        <v>177</v>
      </c>
      <c r="G63" s="36" t="s">
        <v>178</v>
      </c>
      <c r="H63" s="6">
        <v>0.6</v>
      </c>
      <c r="I63" s="670"/>
      <c r="J63" s="7"/>
      <c r="K63" s="7"/>
      <c r="L63" s="7"/>
      <c r="M63" s="7"/>
      <c r="N63" s="9">
        <f t="shared" si="7"/>
        <v>0</v>
      </c>
      <c r="O63" s="9">
        <f t="shared" ref="O63:O68" si="10">IFERROR((K63*100%)/H63,"-")</f>
        <v>0</v>
      </c>
      <c r="P63" s="9">
        <f t="shared" ref="P63:P68" si="11">IFERROR((L63*100%)/H63,"-")</f>
        <v>0</v>
      </c>
      <c r="Q63" s="9">
        <f>IFERROR((M63*100%)/H63,"-")</f>
        <v>0</v>
      </c>
      <c r="R63" s="9">
        <f t="shared" si="0"/>
        <v>0</v>
      </c>
    </row>
    <row r="64" spans="1:18" ht="72" customHeight="1" x14ac:dyDescent="0.2">
      <c r="A64" s="661"/>
      <c r="B64" s="664"/>
      <c r="C64" s="664"/>
      <c r="D64" s="667"/>
      <c r="E64" s="670"/>
      <c r="F64" s="18" t="s">
        <v>179</v>
      </c>
      <c r="G64" s="36" t="s">
        <v>180</v>
      </c>
      <c r="H64" s="6">
        <v>0.15</v>
      </c>
      <c r="I64" s="670"/>
      <c r="J64" s="7"/>
      <c r="K64" s="7"/>
      <c r="L64" s="7"/>
      <c r="M64" s="7"/>
      <c r="N64" s="9">
        <f t="shared" si="7"/>
        <v>0</v>
      </c>
      <c r="O64" s="9">
        <f t="shared" si="10"/>
        <v>0</v>
      </c>
      <c r="P64" s="9">
        <f t="shared" si="11"/>
        <v>0</v>
      </c>
      <c r="Q64" s="9">
        <f>IFERROR((M64*100%)/H64,"-")</f>
        <v>0</v>
      </c>
      <c r="R64" s="9">
        <f t="shared" si="0"/>
        <v>0</v>
      </c>
    </row>
    <row r="65" spans="1:18" ht="64.5" customHeight="1" x14ac:dyDescent="0.2">
      <c r="A65" s="661"/>
      <c r="B65" s="664"/>
      <c r="C65" s="665"/>
      <c r="D65" s="668"/>
      <c r="E65" s="671"/>
      <c r="F65" s="18" t="s">
        <v>181</v>
      </c>
      <c r="G65" s="36" t="s">
        <v>182</v>
      </c>
      <c r="H65" s="6">
        <v>0.15</v>
      </c>
      <c r="I65" s="670"/>
      <c r="J65" s="7"/>
      <c r="K65" s="7"/>
      <c r="L65" s="7"/>
      <c r="M65" s="7"/>
      <c r="N65" s="9">
        <f t="shared" si="7"/>
        <v>0</v>
      </c>
      <c r="O65" s="9">
        <f t="shared" si="10"/>
        <v>0</v>
      </c>
      <c r="P65" s="9">
        <f t="shared" si="11"/>
        <v>0</v>
      </c>
      <c r="Q65" s="9">
        <f>IFERROR((M65*100%)/H65,"-")</f>
        <v>0</v>
      </c>
      <c r="R65" s="9">
        <f t="shared" si="0"/>
        <v>0</v>
      </c>
    </row>
    <row r="66" spans="1:18" ht="39" customHeight="1" x14ac:dyDescent="0.2">
      <c r="A66" s="661"/>
      <c r="B66" s="664"/>
      <c r="C66" s="22" t="s">
        <v>183</v>
      </c>
      <c r="D66" s="11" t="s">
        <v>184</v>
      </c>
      <c r="E66" s="6">
        <v>0.3</v>
      </c>
      <c r="F66" s="18" t="s">
        <v>173</v>
      </c>
      <c r="G66" s="36" t="s">
        <v>174</v>
      </c>
      <c r="H66" s="6">
        <v>0.3</v>
      </c>
      <c r="I66" s="670"/>
      <c r="J66" s="7"/>
      <c r="K66" s="7"/>
      <c r="L66" s="7"/>
      <c r="M66" s="7"/>
      <c r="N66" s="9">
        <f t="shared" si="7"/>
        <v>0</v>
      </c>
      <c r="O66" s="9">
        <f t="shared" si="10"/>
        <v>0</v>
      </c>
      <c r="P66" s="9">
        <f t="shared" si="11"/>
        <v>0</v>
      </c>
      <c r="Q66" s="9">
        <f>IFERROR((M66*100%)/H66,"-")</f>
        <v>0</v>
      </c>
      <c r="R66" s="9">
        <f t="shared" si="0"/>
        <v>0</v>
      </c>
    </row>
    <row r="67" spans="1:18" ht="39" customHeight="1" x14ac:dyDescent="0.2">
      <c r="A67" s="661"/>
      <c r="B67" s="664"/>
      <c r="C67" s="22" t="s">
        <v>185</v>
      </c>
      <c r="D67" s="11" t="s">
        <v>186</v>
      </c>
      <c r="E67" s="21">
        <v>1</v>
      </c>
      <c r="F67" s="18" t="s">
        <v>187</v>
      </c>
      <c r="G67" s="37" t="s">
        <v>188</v>
      </c>
      <c r="H67" s="20">
        <v>1</v>
      </c>
      <c r="I67" s="670"/>
      <c r="J67" s="7" t="s">
        <v>102</v>
      </c>
      <c r="K67" s="7" t="s">
        <v>102</v>
      </c>
      <c r="L67" s="7" t="s">
        <v>102</v>
      </c>
      <c r="M67" s="21"/>
      <c r="N67" s="35" t="str">
        <f>IFERROR((J67*100%)/H67,"-")</f>
        <v>-</v>
      </c>
      <c r="O67" s="35" t="str">
        <f t="shared" si="10"/>
        <v>-</v>
      </c>
      <c r="P67" s="35" t="str">
        <f t="shared" si="11"/>
        <v>-</v>
      </c>
      <c r="Q67" s="35" t="str">
        <f>IF(M67=1,1,"-")</f>
        <v>-</v>
      </c>
      <c r="R67" s="35" t="str">
        <f t="shared" si="0"/>
        <v>-</v>
      </c>
    </row>
    <row r="68" spans="1:18" ht="84.75" customHeight="1" x14ac:dyDescent="0.2">
      <c r="A68" s="662"/>
      <c r="B68" s="665"/>
      <c r="C68" s="22" t="s">
        <v>189</v>
      </c>
      <c r="D68" s="11" t="s">
        <v>190</v>
      </c>
      <c r="E68" s="21">
        <v>1</v>
      </c>
      <c r="F68" s="18" t="s">
        <v>191</v>
      </c>
      <c r="G68" s="37" t="s">
        <v>192</v>
      </c>
      <c r="H68" s="20">
        <v>1</v>
      </c>
      <c r="I68" s="671"/>
      <c r="J68" s="7" t="s">
        <v>102</v>
      </c>
      <c r="K68" s="7" t="s">
        <v>102</v>
      </c>
      <c r="L68" s="7" t="s">
        <v>102</v>
      </c>
      <c r="M68" s="21"/>
      <c r="N68" s="35" t="str">
        <f t="shared" si="7"/>
        <v>-</v>
      </c>
      <c r="O68" s="35" t="str">
        <f t="shared" si="10"/>
        <v>-</v>
      </c>
      <c r="P68" s="35" t="str">
        <f t="shared" si="11"/>
        <v>-</v>
      </c>
      <c r="Q68" s="35" t="str">
        <f>IF(M68=1,1,"-")</f>
        <v>-</v>
      </c>
      <c r="R68" s="35" t="str">
        <f t="shared" si="0"/>
        <v>-</v>
      </c>
    </row>
    <row r="69" spans="1:18" ht="45.6" customHeight="1" x14ac:dyDescent="0.2">
      <c r="A69" s="657"/>
      <c r="B69" s="658"/>
      <c r="C69" s="658"/>
      <c r="D69" s="658"/>
      <c r="E69" s="658"/>
      <c r="F69" s="658"/>
      <c r="G69" s="658"/>
      <c r="H69" s="658"/>
      <c r="I69" s="658"/>
      <c r="J69" s="658"/>
      <c r="K69" s="658"/>
      <c r="L69" s="658"/>
      <c r="M69" s="659"/>
      <c r="N69" s="23"/>
      <c r="O69" s="23"/>
      <c r="P69" s="23"/>
      <c r="Q69" s="23"/>
      <c r="R69" s="24">
        <f>AVERAGE(R7:R68)</f>
        <v>2.1249999999999998E-2</v>
      </c>
    </row>
  </sheetData>
  <mergeCells count="73">
    <mergeCell ref="B1:R1"/>
    <mergeCell ref="A2:A3"/>
    <mergeCell ref="B2:R3"/>
    <mergeCell ref="A4:C4"/>
    <mergeCell ref="N5:R5"/>
    <mergeCell ref="A5:A6"/>
    <mergeCell ref="B5:B6"/>
    <mergeCell ref="C5:C6"/>
    <mergeCell ref="D5:D6"/>
    <mergeCell ref="E5:E6"/>
    <mergeCell ref="F5:F6"/>
    <mergeCell ref="I7:I10"/>
    <mergeCell ref="G5:G6"/>
    <mergeCell ref="H5:H6"/>
    <mergeCell ref="I5:I6"/>
    <mergeCell ref="J5:M5"/>
    <mergeCell ref="A7:A10"/>
    <mergeCell ref="B7:B10"/>
    <mergeCell ref="C7:C10"/>
    <mergeCell ref="D7:D10"/>
    <mergeCell ref="E7:E10"/>
    <mergeCell ref="I21:I37"/>
    <mergeCell ref="I11:I18"/>
    <mergeCell ref="A19:A20"/>
    <mergeCell ref="B19:B20"/>
    <mergeCell ref="C19:C20"/>
    <mergeCell ref="A11:A18"/>
    <mergeCell ref="B11:B18"/>
    <mergeCell ref="C11:C18"/>
    <mergeCell ref="D11:D18"/>
    <mergeCell ref="E11:E18"/>
    <mergeCell ref="A21:A37"/>
    <mergeCell ref="B21:B37"/>
    <mergeCell ref="C21:C37"/>
    <mergeCell ref="D21:D37"/>
    <mergeCell ref="E21:E37"/>
    <mergeCell ref="I44:I46"/>
    <mergeCell ref="A38:A43"/>
    <mergeCell ref="B38:B43"/>
    <mergeCell ref="C40:C42"/>
    <mergeCell ref="D40:D42"/>
    <mergeCell ref="E40:E42"/>
    <mergeCell ref="I40:I42"/>
    <mergeCell ref="A44:A54"/>
    <mergeCell ref="B44:B54"/>
    <mergeCell ref="C44:C46"/>
    <mergeCell ref="D44:D46"/>
    <mergeCell ref="E44:E46"/>
    <mergeCell ref="C52:C54"/>
    <mergeCell ref="D52:D54"/>
    <mergeCell ref="E52:E54"/>
    <mergeCell ref="I52:I54"/>
    <mergeCell ref="C47:C51"/>
    <mergeCell ref="D47:D51"/>
    <mergeCell ref="E47:E51"/>
    <mergeCell ref="I47:I51"/>
    <mergeCell ref="A57:A61"/>
    <mergeCell ref="B57:B61"/>
    <mergeCell ref="C60:C61"/>
    <mergeCell ref="I60:I61"/>
    <mergeCell ref="A55:A56"/>
    <mergeCell ref="B55:B56"/>
    <mergeCell ref="C55:C56"/>
    <mergeCell ref="D55:D56"/>
    <mergeCell ref="E55:E56"/>
    <mergeCell ref="I55:I56"/>
    <mergeCell ref="A69:M69"/>
    <mergeCell ref="A62:A68"/>
    <mergeCell ref="B62:B68"/>
    <mergeCell ref="C62:C65"/>
    <mergeCell ref="D62:D65"/>
    <mergeCell ref="E62:E65"/>
    <mergeCell ref="I62:I68"/>
  </mergeCells>
  <conditionalFormatting sqref="N7:R69">
    <cfRule type="cellIs" dxfId="155" priority="1" operator="lessThan">
      <formula>0.6</formula>
    </cfRule>
    <cfRule type="cellIs" dxfId="154" priority="2" operator="between">
      <formula>60%</formula>
      <formula>79%</formula>
    </cfRule>
    <cfRule type="cellIs" dxfId="153" priority="3" operator="between">
      <formula>80%</formula>
      <formula>100%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AED39-9291-40DF-99EF-8EB81D47622F}">
  <dimension ref="A1:D33"/>
  <sheetViews>
    <sheetView topLeftCell="A6" zoomScaleNormal="100" workbookViewId="0">
      <selection activeCell="I21" sqref="I21"/>
    </sheetView>
  </sheetViews>
  <sheetFormatPr baseColWidth="10" defaultColWidth="11.42578125" defaultRowHeight="12.75" x14ac:dyDescent="0.2"/>
  <cols>
    <col min="1" max="1" width="31.7109375" style="131" customWidth="1"/>
    <col min="2" max="2" width="66.7109375" style="131" customWidth="1"/>
    <col min="3" max="4" width="11.42578125" style="131" customWidth="1"/>
    <col min="5" max="16384" width="11.42578125" style="131"/>
  </cols>
  <sheetData>
    <row r="1" spans="1:4" ht="15" customHeight="1" x14ac:dyDescent="0.2">
      <c r="A1" s="688" t="s">
        <v>193</v>
      </c>
      <c r="B1" s="688"/>
    </row>
    <row r="2" spans="1:4" ht="15" customHeight="1" x14ac:dyDescent="0.2">
      <c r="A2" s="688" t="s">
        <v>194</v>
      </c>
      <c r="B2" s="688"/>
    </row>
    <row r="3" spans="1:4" ht="15" customHeight="1" x14ac:dyDescent="0.2">
      <c r="A3" s="142"/>
      <c r="B3" s="142"/>
    </row>
    <row r="4" spans="1:4" ht="15" customHeight="1" x14ac:dyDescent="0.2">
      <c r="A4" s="142"/>
      <c r="B4" s="142"/>
    </row>
    <row r="5" spans="1:4" ht="15" customHeight="1" x14ac:dyDescent="0.2">
      <c r="A5" s="142"/>
      <c r="B5" s="142"/>
    </row>
    <row r="6" spans="1:4" ht="15" customHeight="1" x14ac:dyDescent="0.2">
      <c r="A6" s="142"/>
      <c r="B6" s="142"/>
    </row>
    <row r="7" spans="1:4" ht="15" customHeight="1" x14ac:dyDescent="0.2">
      <c r="A7" s="142"/>
      <c r="B7" s="142"/>
    </row>
    <row r="8" spans="1:4" ht="30.75" customHeight="1" x14ac:dyDescent="0.2">
      <c r="A8" s="689" t="s">
        <v>195</v>
      </c>
      <c r="B8" s="689"/>
      <c r="C8" s="132"/>
      <c r="D8" s="132"/>
    </row>
    <row r="9" spans="1:4" ht="30.75" customHeight="1" x14ac:dyDescent="0.2">
      <c r="A9" s="690" t="s">
        <v>196</v>
      </c>
      <c r="B9" s="690"/>
      <c r="D9" s="132"/>
    </row>
    <row r="10" spans="1:4" ht="26.25" customHeight="1" x14ac:dyDescent="0.2">
      <c r="A10" s="134" t="s">
        <v>197</v>
      </c>
      <c r="B10" s="134" t="s">
        <v>198</v>
      </c>
      <c r="C10" s="132"/>
      <c r="D10" s="132"/>
    </row>
    <row r="11" spans="1:4" x14ac:dyDescent="0.2">
      <c r="A11" s="134" t="s">
        <v>199</v>
      </c>
      <c r="B11" s="134" t="s">
        <v>200</v>
      </c>
      <c r="C11" s="132"/>
      <c r="D11" s="179"/>
    </row>
    <row r="12" spans="1:4" x14ac:dyDescent="0.2">
      <c r="A12" s="134" t="s">
        <v>201</v>
      </c>
      <c r="B12" s="134" t="s">
        <v>202</v>
      </c>
      <c r="C12" s="132"/>
      <c r="D12" s="132"/>
    </row>
    <row r="13" spans="1:4" x14ac:dyDescent="0.2">
      <c r="A13" s="134" t="s">
        <v>203</v>
      </c>
      <c r="B13" s="134" t="s">
        <v>204</v>
      </c>
      <c r="C13" s="132"/>
      <c r="D13" s="132"/>
    </row>
    <row r="14" spans="1:4" x14ac:dyDescent="0.2">
      <c r="A14" s="134" t="s">
        <v>205</v>
      </c>
      <c r="B14" s="134" t="s">
        <v>206</v>
      </c>
      <c r="C14" s="132"/>
      <c r="D14" s="132"/>
    </row>
    <row r="15" spans="1:4" x14ac:dyDescent="0.2">
      <c r="A15" s="134" t="s">
        <v>207</v>
      </c>
      <c r="B15" s="134" t="s">
        <v>208</v>
      </c>
      <c r="C15" s="132"/>
      <c r="D15" s="132"/>
    </row>
    <row r="16" spans="1:4" x14ac:dyDescent="0.2">
      <c r="A16" s="134" t="s">
        <v>209</v>
      </c>
      <c r="B16" s="134" t="s">
        <v>210</v>
      </c>
      <c r="C16" s="132"/>
      <c r="D16" s="132"/>
    </row>
    <row r="17" spans="1:4" ht="38.25" x14ac:dyDescent="0.2">
      <c r="A17" s="134" t="s">
        <v>211</v>
      </c>
      <c r="B17" s="134" t="s">
        <v>212</v>
      </c>
      <c r="C17" s="132"/>
      <c r="D17" s="132"/>
    </row>
    <row r="18" spans="1:4" ht="15.75" customHeight="1" x14ac:dyDescent="0.2">
      <c r="A18" s="135" t="s">
        <v>213</v>
      </c>
      <c r="B18" s="135" t="s">
        <v>214</v>
      </c>
      <c r="C18" s="132"/>
      <c r="D18" s="132"/>
    </row>
    <row r="19" spans="1:4" ht="16.5" customHeight="1" x14ac:dyDescent="0.2">
      <c r="A19" s="134" t="s">
        <v>215</v>
      </c>
      <c r="B19" s="134" t="s">
        <v>216</v>
      </c>
      <c r="C19" s="132"/>
      <c r="D19" s="132"/>
    </row>
    <row r="20" spans="1:4" ht="15.75" customHeight="1" x14ac:dyDescent="0.2">
      <c r="A20" s="135" t="s">
        <v>217</v>
      </c>
      <c r="B20" s="135" t="s">
        <v>214</v>
      </c>
      <c r="C20" s="132"/>
      <c r="D20" s="132"/>
    </row>
    <row r="21" spans="1:4" ht="38.25" x14ac:dyDescent="0.2">
      <c r="A21" s="134" t="s">
        <v>218</v>
      </c>
      <c r="B21" s="134" t="s">
        <v>212</v>
      </c>
      <c r="C21" s="132"/>
      <c r="D21" s="132"/>
    </row>
    <row r="22" spans="1:4" ht="25.5" x14ac:dyDescent="0.2">
      <c r="A22" s="134" t="s">
        <v>219</v>
      </c>
      <c r="B22" s="134" t="s">
        <v>220</v>
      </c>
      <c r="C22" s="132"/>
      <c r="D22" s="132"/>
    </row>
    <row r="23" spans="1:4" ht="25.5" x14ac:dyDescent="0.2">
      <c r="A23" s="134" t="s">
        <v>9</v>
      </c>
      <c r="B23" s="134" t="s">
        <v>221</v>
      </c>
      <c r="C23" s="132"/>
      <c r="D23" s="132"/>
    </row>
    <row r="24" spans="1:4" x14ac:dyDescent="0.2">
      <c r="A24" s="134" t="s">
        <v>222</v>
      </c>
      <c r="B24" s="134" t="s">
        <v>223</v>
      </c>
      <c r="C24" s="132"/>
      <c r="D24" s="132"/>
    </row>
    <row r="25" spans="1:4" x14ac:dyDescent="0.2">
      <c r="A25" s="134" t="s">
        <v>10</v>
      </c>
      <c r="B25" s="134" t="s">
        <v>224</v>
      </c>
      <c r="C25" s="132"/>
      <c r="D25" s="132"/>
    </row>
    <row r="26" spans="1:4" x14ac:dyDescent="0.2">
      <c r="A26" s="136"/>
      <c r="B26" s="137"/>
      <c r="C26" s="132"/>
      <c r="D26" s="132"/>
    </row>
    <row r="27" spans="1:4" ht="63.75" x14ac:dyDescent="0.2">
      <c r="A27" s="54" t="s">
        <v>225</v>
      </c>
      <c r="B27" s="54" t="s">
        <v>226</v>
      </c>
    </row>
    <row r="28" spans="1:4" ht="25.5" x14ac:dyDescent="0.2">
      <c r="A28" s="133" t="s">
        <v>227</v>
      </c>
      <c r="B28" s="138" t="s">
        <v>228</v>
      </c>
    </row>
    <row r="29" spans="1:4" ht="25.5" x14ac:dyDescent="0.2">
      <c r="A29" s="133" t="s">
        <v>229</v>
      </c>
      <c r="B29" s="133" t="s">
        <v>230</v>
      </c>
    </row>
    <row r="30" spans="1:4" ht="25.5" x14ac:dyDescent="0.2">
      <c r="A30" s="133" t="s">
        <v>231</v>
      </c>
      <c r="B30" s="133" t="s">
        <v>232</v>
      </c>
    </row>
    <row r="31" spans="1:4" x14ac:dyDescent="0.2">
      <c r="A31" s="139" t="s">
        <v>233</v>
      </c>
      <c r="B31" s="138" t="s">
        <v>228</v>
      </c>
    </row>
    <row r="32" spans="1:4" x14ac:dyDescent="0.2">
      <c r="A32" s="140"/>
      <c r="B32" s="141"/>
    </row>
    <row r="33" spans="1:2" x14ac:dyDescent="0.2">
      <c r="A33" s="140"/>
      <c r="B33" s="141"/>
    </row>
  </sheetData>
  <mergeCells count="4">
    <mergeCell ref="A1:B1"/>
    <mergeCell ref="A2:B2"/>
    <mergeCell ref="A8:B8"/>
    <mergeCell ref="A9:B9"/>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U24"/>
  <sheetViews>
    <sheetView tabSelected="1" zoomScale="85" zoomScaleNormal="85" zoomScaleSheetLayoutView="80" workbookViewId="0">
      <selection activeCell="N28" sqref="N28"/>
    </sheetView>
  </sheetViews>
  <sheetFormatPr baseColWidth="10" defaultColWidth="11.42578125" defaultRowHeight="15" x14ac:dyDescent="0.25"/>
  <cols>
    <col min="1" max="1" width="1.42578125" style="61" customWidth="1"/>
    <col min="2" max="2" width="16" style="61" customWidth="1"/>
    <col min="3" max="3" width="13.140625" style="61" customWidth="1"/>
    <col min="4" max="4" width="12.5703125" style="61" customWidth="1"/>
    <col min="5" max="5" width="5.7109375" style="61" customWidth="1"/>
    <col min="6" max="6" width="11.28515625" style="61" customWidth="1"/>
    <col min="7" max="7" width="9.7109375" style="61" customWidth="1"/>
    <col min="8" max="8" width="16.28515625" style="61" customWidth="1"/>
    <col min="9" max="9" width="10.42578125" style="61" customWidth="1"/>
    <col min="10" max="10" width="15.28515625" style="61" customWidth="1"/>
    <col min="11" max="11" width="8" style="61" customWidth="1"/>
    <col min="12" max="12" width="12.28515625" style="61" customWidth="1"/>
    <col min="13" max="13" width="1.140625" style="61" customWidth="1"/>
    <col min="14" max="14" width="8.85546875" style="61" customWidth="1"/>
    <col min="15" max="15" width="14.5703125" style="61" customWidth="1"/>
    <col min="16" max="16" width="13.28515625" style="61" customWidth="1"/>
    <col min="17" max="17" width="5.140625" style="61" customWidth="1"/>
    <col min="18" max="18" width="8.7109375" style="164" customWidth="1"/>
    <col min="19" max="19" width="10.140625" style="61" customWidth="1"/>
    <col min="20" max="20" width="6.5703125" style="61" customWidth="1"/>
    <col min="21" max="21" width="9" style="61" customWidth="1"/>
    <col min="22" max="16384" width="11.42578125" style="61"/>
  </cols>
  <sheetData>
    <row r="1" spans="2:21" ht="15.75" thickBot="1" x14ac:dyDescent="0.3"/>
    <row r="2" spans="2:21" ht="45" customHeight="1" thickBot="1" x14ac:dyDescent="0.3">
      <c r="B2" s="706" t="s">
        <v>1186</v>
      </c>
      <c r="C2" s="707"/>
      <c r="D2" s="707"/>
      <c r="E2" s="707"/>
      <c r="F2" s="707"/>
      <c r="G2" s="707"/>
      <c r="H2" s="707"/>
      <c r="I2" s="707"/>
      <c r="J2" s="707"/>
      <c r="K2" s="707"/>
      <c r="L2" s="707"/>
      <c r="M2" s="707"/>
      <c r="N2" s="707"/>
      <c r="O2" s="707"/>
      <c r="P2" s="707"/>
      <c r="Q2" s="707"/>
      <c r="R2" s="707"/>
      <c r="S2" s="707"/>
      <c r="T2" s="707"/>
      <c r="U2" s="708"/>
    </row>
    <row r="3" spans="2:21" ht="15.75" x14ac:dyDescent="0.25">
      <c r="B3" s="363"/>
      <c r="C3" s="364"/>
      <c r="D3" s="364"/>
      <c r="E3" s="364"/>
      <c r="F3" s="364"/>
      <c r="G3" s="365"/>
      <c r="H3" s="364"/>
      <c r="I3" s="364"/>
      <c r="J3" s="364"/>
      <c r="K3" s="364"/>
      <c r="L3" s="364"/>
      <c r="M3" s="364"/>
      <c r="N3" s="364"/>
      <c r="O3" s="363"/>
      <c r="P3" s="364"/>
      <c r="Q3" s="364"/>
      <c r="R3" s="366"/>
      <c r="S3" s="364"/>
      <c r="T3" s="364"/>
      <c r="U3" s="365"/>
    </row>
    <row r="4" spans="2:21" ht="15.75" x14ac:dyDescent="0.25">
      <c r="B4" s="367" t="s">
        <v>234</v>
      </c>
      <c r="C4" s="368"/>
      <c r="D4" s="368"/>
      <c r="E4" s="368"/>
      <c r="F4" s="368"/>
      <c r="G4" s="58">
        <f>IFERROR(AVERAGE(F6:F10),"-")</f>
        <v>0</v>
      </c>
      <c r="H4" s="369" t="s">
        <v>235</v>
      </c>
      <c r="I4" s="369"/>
      <c r="J4" s="369"/>
      <c r="K4" s="368"/>
      <c r="L4" s="368"/>
      <c r="M4" s="368"/>
      <c r="N4" s="388">
        <f>IFERROR(AVERAGE(L6:L13),"-")</f>
        <v>0</v>
      </c>
      <c r="O4" s="367" t="s">
        <v>236</v>
      </c>
      <c r="P4" s="369"/>
      <c r="Q4" s="368"/>
      <c r="R4" s="389"/>
      <c r="S4" s="368"/>
      <c r="T4" s="368"/>
      <c r="U4" s="58">
        <f>AVERAGE(R6:R17)</f>
        <v>0</v>
      </c>
    </row>
    <row r="5" spans="2:21" ht="15.75" x14ac:dyDescent="0.25">
      <c r="B5" s="370"/>
      <c r="C5" s="368"/>
      <c r="D5" s="368"/>
      <c r="E5" s="368"/>
      <c r="F5" s="368"/>
      <c r="G5" s="371"/>
      <c r="H5" s="368"/>
      <c r="I5" s="368"/>
      <c r="J5" s="368"/>
      <c r="K5" s="368"/>
      <c r="L5" s="368"/>
      <c r="M5" s="368"/>
      <c r="N5" s="368"/>
      <c r="O5" s="370"/>
      <c r="P5" s="368"/>
      <c r="Q5" s="368"/>
      <c r="R5" s="389"/>
      <c r="S5" s="368"/>
      <c r="T5" s="368"/>
      <c r="U5" s="371"/>
    </row>
    <row r="6" spans="2:21" ht="20.25" customHeight="1" x14ac:dyDescent="0.25">
      <c r="B6" s="695" t="s">
        <v>237</v>
      </c>
      <c r="C6" s="696"/>
      <c r="D6" s="696"/>
      <c r="E6" s="372"/>
      <c r="F6" s="73">
        <f>+'G. del talento humano'!AD13</f>
        <v>0</v>
      </c>
      <c r="G6" s="374"/>
      <c r="H6" s="702" t="s">
        <v>238</v>
      </c>
      <c r="I6" s="703"/>
      <c r="J6" s="703"/>
      <c r="K6" s="386"/>
      <c r="L6" s="176">
        <f>+'Atención urgencias'!AD12</f>
        <v>0</v>
      </c>
      <c r="M6" s="372"/>
      <c r="N6" s="376"/>
      <c r="O6" s="701" t="s">
        <v>239</v>
      </c>
      <c r="P6" s="700"/>
      <c r="Q6" s="373"/>
      <c r="R6" s="163">
        <f>+'G. de calidad'!AD17</f>
        <v>0</v>
      </c>
      <c r="S6" s="368"/>
      <c r="T6" s="368"/>
      <c r="U6" s="371"/>
    </row>
    <row r="7" spans="2:21" ht="18.75" customHeight="1" x14ac:dyDescent="0.25">
      <c r="B7" s="697" t="s">
        <v>240</v>
      </c>
      <c r="C7" s="698"/>
      <c r="D7" s="698"/>
      <c r="E7" s="372"/>
      <c r="F7" s="73">
        <f>+'G. financiera'!AD11</f>
        <v>0</v>
      </c>
      <c r="G7" s="374"/>
      <c r="H7" s="704" t="s">
        <v>241</v>
      </c>
      <c r="I7" s="705"/>
      <c r="J7" s="705"/>
      <c r="K7" s="386"/>
      <c r="L7" s="176">
        <f>+'Atención hospitalaria'!AD16</f>
        <v>0</v>
      </c>
      <c r="M7" s="372"/>
      <c r="N7" s="372"/>
      <c r="O7" s="701" t="s">
        <v>242</v>
      </c>
      <c r="P7" s="700"/>
      <c r="Q7" s="372"/>
      <c r="R7" s="163">
        <f>+'G. de la información'!AD15</f>
        <v>0</v>
      </c>
      <c r="S7" s="375"/>
      <c r="T7" s="368"/>
      <c r="U7" s="371"/>
    </row>
    <row r="8" spans="2:21" ht="18" customHeight="1" x14ac:dyDescent="0.25">
      <c r="B8" s="697" t="s">
        <v>243</v>
      </c>
      <c r="C8" s="698"/>
      <c r="D8" s="698"/>
      <c r="E8" s="372"/>
      <c r="F8" s="73">
        <f>+'G. jurídica'!AE10</f>
        <v>0</v>
      </c>
      <c r="G8" s="374"/>
      <c r="H8" s="699" t="s">
        <v>244</v>
      </c>
      <c r="I8" s="700"/>
      <c r="J8" s="700"/>
      <c r="K8" s="372"/>
      <c r="L8" s="176">
        <f>+'Atención ambulatoria'!AD13</f>
        <v>0</v>
      </c>
      <c r="M8" s="372"/>
      <c r="N8" s="372"/>
      <c r="O8" s="701" t="s">
        <v>245</v>
      </c>
      <c r="P8" s="700"/>
      <c r="Q8" s="372"/>
      <c r="R8" s="163" t="str">
        <f>+'Direccionamiento estratégico'!AD10</f>
        <v>-</v>
      </c>
      <c r="S8" s="368"/>
      <c r="T8" s="368"/>
      <c r="U8" s="371"/>
    </row>
    <row r="9" spans="2:21" ht="17.25" customHeight="1" x14ac:dyDescent="0.25">
      <c r="B9" s="697" t="s">
        <v>246</v>
      </c>
      <c r="C9" s="698"/>
      <c r="D9" s="698"/>
      <c r="E9" s="372"/>
      <c r="F9" s="73">
        <f>+'G. servicios de apoyo'!AD9</f>
        <v>0</v>
      </c>
      <c r="G9" s="374"/>
      <c r="H9" s="699" t="s">
        <v>247</v>
      </c>
      <c r="I9" s="700"/>
      <c r="J9" s="700"/>
      <c r="K9" s="387"/>
      <c r="L9" s="176">
        <f>+Quirófanos!AD12</f>
        <v>0</v>
      </c>
      <c r="M9" s="372"/>
      <c r="N9" s="372"/>
      <c r="O9" s="378"/>
      <c r="P9" s="390"/>
      <c r="Q9" s="376"/>
      <c r="R9" s="372"/>
      <c r="S9" s="368"/>
      <c r="T9" s="368"/>
      <c r="U9" s="371"/>
    </row>
    <row r="10" spans="2:21" ht="17.25" customHeight="1" x14ac:dyDescent="0.25">
      <c r="B10" s="697" t="s">
        <v>248</v>
      </c>
      <c r="C10" s="698"/>
      <c r="D10" s="698"/>
      <c r="E10" s="372"/>
      <c r="F10" s="73">
        <f>+'G. de recursos físicos'!AD22</f>
        <v>0</v>
      </c>
      <c r="G10" s="374"/>
      <c r="H10" s="699" t="s">
        <v>249</v>
      </c>
      <c r="I10" s="700"/>
      <c r="J10" s="700"/>
      <c r="K10" s="377"/>
      <c r="L10" s="176">
        <f>+'Seguridad del paciente'!AD10</f>
        <v>0</v>
      </c>
      <c r="M10" s="372"/>
      <c r="N10" s="372"/>
      <c r="O10" s="378"/>
      <c r="P10" s="390"/>
      <c r="Q10" s="372"/>
      <c r="R10" s="372"/>
      <c r="S10" s="368"/>
      <c r="T10" s="368"/>
      <c r="U10" s="371"/>
    </row>
    <row r="11" spans="2:21" ht="18" customHeight="1" x14ac:dyDescent="0.25">
      <c r="B11" s="378"/>
      <c r="C11" s="372"/>
      <c r="D11" s="372"/>
      <c r="E11" s="372"/>
      <c r="F11" s="372"/>
      <c r="G11" s="374"/>
      <c r="H11" s="699" t="s">
        <v>250</v>
      </c>
      <c r="I11" s="700"/>
      <c r="J11" s="700"/>
      <c r="K11" s="377"/>
      <c r="L11" s="176">
        <f>+'Apoyo diagnóstico'!AD13</f>
        <v>0</v>
      </c>
      <c r="M11" s="372"/>
      <c r="N11" s="372"/>
      <c r="O11" s="378"/>
      <c r="P11" s="390"/>
      <c r="Q11" s="372"/>
      <c r="R11" s="372"/>
      <c r="S11" s="368"/>
      <c r="T11" s="368"/>
      <c r="U11" s="371"/>
    </row>
    <row r="12" spans="2:21" ht="18" customHeight="1" x14ac:dyDescent="0.25">
      <c r="B12" s="378"/>
      <c r="C12" s="372"/>
      <c r="D12" s="372"/>
      <c r="E12" s="372"/>
      <c r="F12" s="372"/>
      <c r="G12" s="374"/>
      <c r="H12" s="699" t="s">
        <v>251</v>
      </c>
      <c r="I12" s="700"/>
      <c r="J12" s="700"/>
      <c r="K12" s="377"/>
      <c r="L12" s="176">
        <f>+'Apoyo terapéutico'!AD14</f>
        <v>0</v>
      </c>
      <c r="M12" s="372"/>
      <c r="N12" s="372"/>
      <c r="O12" s="378"/>
      <c r="P12" s="390"/>
      <c r="Q12" s="372"/>
      <c r="R12" s="372"/>
      <c r="S12" s="368"/>
      <c r="T12" s="368"/>
      <c r="U12" s="371"/>
    </row>
    <row r="13" spans="2:21" ht="19.5" customHeight="1" x14ac:dyDescent="0.25">
      <c r="B13" s="378"/>
      <c r="C13" s="372"/>
      <c r="D13" s="372"/>
      <c r="E13" s="372"/>
      <c r="F13" s="372"/>
      <c r="G13" s="374"/>
      <c r="H13" s="704" t="s">
        <v>252</v>
      </c>
      <c r="I13" s="705"/>
      <c r="J13" s="705"/>
      <c r="K13" s="377"/>
      <c r="L13" s="176">
        <f>+'G. farmacéutica'!AD16</f>
        <v>0</v>
      </c>
      <c r="M13" s="372"/>
      <c r="N13" s="372"/>
      <c r="O13" s="378"/>
      <c r="P13" s="390"/>
      <c r="Q13" s="368"/>
      <c r="R13" s="372"/>
      <c r="S13" s="368"/>
      <c r="T13" s="368"/>
      <c r="U13" s="371"/>
    </row>
    <row r="14" spans="2:21" ht="20.25" customHeight="1" x14ac:dyDescent="0.25">
      <c r="B14" s="378"/>
      <c r="C14" s="372"/>
      <c r="D14" s="372"/>
      <c r="E14" s="372"/>
      <c r="F14" s="372"/>
      <c r="G14" s="374"/>
      <c r="H14" s="704" t="s">
        <v>253</v>
      </c>
      <c r="I14" s="705"/>
      <c r="J14" s="705"/>
      <c r="K14" s="372"/>
      <c r="L14" s="176">
        <f>+'G. preventiva y predictiva'!AD16</f>
        <v>0</v>
      </c>
      <c r="M14" s="372"/>
      <c r="N14" s="372"/>
      <c r="O14" s="378"/>
      <c r="P14" s="390"/>
      <c r="Q14" s="368"/>
      <c r="R14" s="372"/>
      <c r="S14" s="368"/>
      <c r="T14" s="368"/>
      <c r="U14" s="371"/>
    </row>
    <row r="15" spans="2:21" ht="20.25" customHeight="1" x14ac:dyDescent="0.25">
      <c r="B15" s="378"/>
      <c r="C15" s="372"/>
      <c r="D15" s="372"/>
      <c r="E15" s="372"/>
      <c r="F15" s="372"/>
      <c r="G15" s="374"/>
      <c r="H15" s="704" t="s">
        <v>254</v>
      </c>
      <c r="I15" s="705"/>
      <c r="J15" s="705"/>
      <c r="K15" s="372"/>
      <c r="L15" s="176">
        <f>+SIAU!AD11</f>
        <v>0</v>
      </c>
      <c r="M15" s="372"/>
      <c r="N15" s="372"/>
      <c r="O15" s="378"/>
      <c r="P15" s="390"/>
      <c r="Q15" s="368"/>
      <c r="R15" s="372"/>
      <c r="S15" s="368"/>
      <c r="T15" s="368"/>
      <c r="U15" s="371"/>
    </row>
    <row r="16" spans="2:21" ht="17.25" customHeight="1" x14ac:dyDescent="0.25">
      <c r="B16" s="378"/>
      <c r="C16" s="372"/>
      <c r="D16" s="372"/>
      <c r="E16" s="372"/>
      <c r="F16" s="372"/>
      <c r="G16" s="374"/>
      <c r="H16" s="704" t="s">
        <v>255</v>
      </c>
      <c r="I16" s="705"/>
      <c r="J16" s="705"/>
      <c r="K16" s="372"/>
      <c r="L16" s="176">
        <f>+'Docencia servicio'!AD14</f>
        <v>0</v>
      </c>
      <c r="M16" s="372"/>
      <c r="N16" s="372"/>
      <c r="O16" s="378"/>
      <c r="P16" s="390"/>
      <c r="Q16" s="368"/>
      <c r="R16" s="372"/>
      <c r="S16" s="368"/>
      <c r="T16" s="368"/>
      <c r="U16" s="371"/>
    </row>
    <row r="17" spans="2:21" ht="19.5" customHeight="1" x14ac:dyDescent="0.25">
      <c r="B17" s="378"/>
      <c r="C17" s="372"/>
      <c r="D17" s="372"/>
      <c r="E17" s="372"/>
      <c r="F17" s="372"/>
      <c r="G17" s="374"/>
      <c r="H17" s="704" t="s">
        <v>256</v>
      </c>
      <c r="I17" s="705"/>
      <c r="J17" s="705"/>
      <c r="K17" s="372"/>
      <c r="L17" s="176">
        <f>+Investigación!AD14</f>
        <v>0</v>
      </c>
      <c r="M17" s="372"/>
      <c r="N17" s="372"/>
      <c r="O17" s="378"/>
      <c r="P17" s="390"/>
      <c r="Q17" s="372"/>
      <c r="R17" s="372"/>
      <c r="S17" s="372"/>
      <c r="T17" s="368"/>
      <c r="U17" s="371"/>
    </row>
    <row r="18" spans="2:21" ht="19.5" customHeight="1" x14ac:dyDescent="0.25">
      <c r="B18" s="378"/>
      <c r="C18" s="372"/>
      <c r="D18" s="372"/>
      <c r="E18" s="372"/>
      <c r="F18" s="372"/>
      <c r="G18" s="374"/>
      <c r="H18" s="704" t="s">
        <v>257</v>
      </c>
      <c r="I18" s="705"/>
      <c r="J18" s="705"/>
      <c r="K18" s="372"/>
      <c r="L18" s="176">
        <f>+Enfermería!AD13</f>
        <v>0</v>
      </c>
      <c r="M18" s="372"/>
      <c r="N18" s="372"/>
      <c r="O18" s="709"/>
      <c r="P18" s="710"/>
      <c r="Q18" s="372"/>
      <c r="R18" s="372"/>
      <c r="S18" s="372"/>
      <c r="T18" s="368"/>
      <c r="U18" s="371"/>
    </row>
    <row r="19" spans="2:21" ht="16.5" thickBot="1" x14ac:dyDescent="0.3">
      <c r="B19" s="379"/>
      <c r="C19" s="380"/>
      <c r="D19" s="381"/>
      <c r="E19" s="381"/>
      <c r="F19" s="381"/>
      <c r="G19" s="385"/>
      <c r="H19" s="382"/>
      <c r="I19" s="382"/>
      <c r="J19" s="382"/>
      <c r="K19" s="381"/>
      <c r="L19" s="381"/>
      <c r="M19" s="381"/>
      <c r="N19" s="381"/>
      <c r="O19" s="383"/>
      <c r="P19" s="381"/>
      <c r="Q19" s="381"/>
      <c r="R19" s="384"/>
      <c r="S19" s="382"/>
      <c r="T19" s="382"/>
      <c r="U19" s="385"/>
    </row>
    <row r="20" spans="2:21" ht="16.5" thickBot="1" x14ac:dyDescent="0.3">
      <c r="B20" s="63"/>
      <c r="C20" s="74"/>
      <c r="D20" s="63"/>
      <c r="E20" s="63"/>
      <c r="F20" s="63"/>
      <c r="G20" s="691" t="s">
        <v>1187</v>
      </c>
      <c r="H20" s="692"/>
      <c r="I20" s="692"/>
      <c r="J20" s="692"/>
      <c r="K20" s="692"/>
      <c r="L20" s="692"/>
      <c r="M20" s="692"/>
      <c r="N20" s="692"/>
      <c r="O20" s="692"/>
      <c r="P20" s="692"/>
      <c r="Q20" s="693"/>
      <c r="R20" s="165"/>
      <c r="S20" s="59">
        <f>AVERAGE(F6:F10,L6:L18,R6:R17)</f>
        <v>0</v>
      </c>
      <c r="T20" s="63"/>
      <c r="U20" s="63"/>
    </row>
    <row r="21" spans="2:21" ht="16.5" thickBot="1" x14ac:dyDescent="0.3">
      <c r="B21" s="694" t="s">
        <v>258</v>
      </c>
      <c r="C21" s="694"/>
      <c r="D21" s="62">
        <f>SUM(C22:D24)</f>
        <v>20</v>
      </c>
      <c r="E21" s="63"/>
      <c r="F21" s="63"/>
      <c r="G21" s="63"/>
      <c r="H21" s="63"/>
      <c r="I21" s="63"/>
      <c r="J21" s="63"/>
      <c r="K21" s="63"/>
      <c r="L21" s="63"/>
      <c r="M21" s="63"/>
      <c r="N21" s="63"/>
      <c r="O21" s="63"/>
      <c r="P21" s="63"/>
      <c r="Q21" s="63"/>
      <c r="R21" s="165"/>
      <c r="S21" s="63"/>
      <c r="T21" s="63"/>
      <c r="U21" s="63"/>
    </row>
    <row r="22" spans="2:21" ht="17.25" customHeight="1" x14ac:dyDescent="0.25">
      <c r="B22" s="64" t="s">
        <v>259</v>
      </c>
      <c r="C22" s="65">
        <f>+COUNT(F6:F10)</f>
        <v>5</v>
      </c>
      <c r="D22" s="63"/>
      <c r="E22" s="63"/>
      <c r="F22" s="63"/>
      <c r="G22" s="63"/>
      <c r="H22" s="63"/>
      <c r="I22" s="63"/>
      <c r="J22" s="63"/>
      <c r="K22" s="63"/>
      <c r="L22" s="63"/>
      <c r="M22" s="63"/>
      <c r="N22" s="63"/>
      <c r="O22" s="63"/>
      <c r="P22" s="63"/>
      <c r="Q22" s="63"/>
      <c r="R22" s="166"/>
      <c r="S22" s="63"/>
      <c r="T22" s="63"/>
      <c r="U22" s="63"/>
    </row>
    <row r="23" spans="2:21" ht="15.75" x14ac:dyDescent="0.25">
      <c r="B23" s="64" t="s">
        <v>260</v>
      </c>
      <c r="C23" s="65">
        <f>+COUNT(L6:L18)</f>
        <v>13</v>
      </c>
      <c r="D23" s="63"/>
      <c r="E23" s="63"/>
      <c r="F23" s="63"/>
      <c r="G23" s="63"/>
      <c r="H23" s="63"/>
      <c r="I23" s="63"/>
      <c r="J23" s="63"/>
      <c r="K23" s="63"/>
      <c r="L23" s="63"/>
      <c r="M23" s="63"/>
      <c r="N23" s="63"/>
      <c r="O23" s="63"/>
      <c r="P23" s="63"/>
      <c r="Q23" s="63"/>
      <c r="R23" s="165"/>
      <c r="S23" s="63"/>
      <c r="T23" s="63"/>
      <c r="U23" s="63"/>
    </row>
    <row r="24" spans="2:21" ht="15.75" x14ac:dyDescent="0.25">
      <c r="B24" s="64" t="s">
        <v>261</v>
      </c>
      <c r="C24" s="65">
        <f>+COUNT(R6:R14)</f>
        <v>2</v>
      </c>
      <c r="D24" s="63"/>
      <c r="E24" s="63"/>
      <c r="F24" s="63"/>
      <c r="G24" s="63"/>
      <c r="H24" s="63"/>
      <c r="I24" s="63"/>
      <c r="J24" s="63"/>
      <c r="K24" s="63"/>
      <c r="L24" s="63"/>
      <c r="M24" s="63"/>
      <c r="N24" s="66"/>
      <c r="O24" s="63"/>
      <c r="P24" s="63"/>
      <c r="Q24" s="63"/>
      <c r="R24" s="165"/>
      <c r="S24" s="63"/>
      <c r="T24" s="63"/>
      <c r="U24" s="63"/>
    </row>
  </sheetData>
  <mergeCells count="25">
    <mergeCell ref="H18:J18"/>
    <mergeCell ref="H14:J14"/>
    <mergeCell ref="B2:U2"/>
    <mergeCell ref="O18:P18"/>
    <mergeCell ref="H15:J15"/>
    <mergeCell ref="H16:J16"/>
    <mergeCell ref="H17:J17"/>
    <mergeCell ref="H12:J12"/>
    <mergeCell ref="H13:J13"/>
    <mergeCell ref="G20:Q20"/>
    <mergeCell ref="B21:C21"/>
    <mergeCell ref="B6:D6"/>
    <mergeCell ref="B7:D7"/>
    <mergeCell ref="B8:D8"/>
    <mergeCell ref="B9:D9"/>
    <mergeCell ref="B10:D10"/>
    <mergeCell ref="H8:J8"/>
    <mergeCell ref="H9:J9"/>
    <mergeCell ref="O6:P6"/>
    <mergeCell ref="O7:P7"/>
    <mergeCell ref="O8:P8"/>
    <mergeCell ref="H10:J10"/>
    <mergeCell ref="H11:J11"/>
    <mergeCell ref="H6:J6"/>
    <mergeCell ref="H7:J7"/>
  </mergeCells>
  <conditionalFormatting sqref="F6:F10">
    <cfRule type="cellIs" dxfId="152" priority="7" operator="greaterThan">
      <formula>0.8</formula>
    </cfRule>
    <cfRule type="cellIs" dxfId="151" priority="8" operator="between">
      <formula>0.6</formula>
      <formula>0.799</formula>
    </cfRule>
    <cfRule type="cellIs" dxfId="150" priority="9" operator="lessThan">
      <formula>0.599</formula>
    </cfRule>
  </conditionalFormatting>
  <conditionalFormatting sqref="G4">
    <cfRule type="cellIs" dxfId="149" priority="16" operator="greaterThan">
      <formula>0.8</formula>
    </cfRule>
    <cfRule type="cellIs" dxfId="148" priority="17" operator="between">
      <formula>0.6</formula>
      <formula>0.799</formula>
    </cfRule>
    <cfRule type="cellIs" dxfId="147" priority="18" operator="lessThan">
      <formula>0.599</formula>
    </cfRule>
  </conditionalFormatting>
  <conditionalFormatting sqref="L6:L18">
    <cfRule type="cellIs" dxfId="146" priority="1" operator="greaterThan">
      <formula>0.8</formula>
    </cfRule>
    <cfRule type="cellIs" dxfId="145" priority="2" operator="between">
      <formula>0.6</formula>
      <formula>0.799</formula>
    </cfRule>
    <cfRule type="cellIs" dxfId="144" priority="3" operator="lessThan">
      <formula>0.599</formula>
    </cfRule>
  </conditionalFormatting>
  <conditionalFormatting sqref="N4">
    <cfRule type="cellIs" dxfId="143" priority="13" operator="greaterThan">
      <formula>0.8</formula>
    </cfRule>
    <cfRule type="cellIs" dxfId="142" priority="14" operator="between">
      <formula>0.6</formula>
      <formula>0.799</formula>
    </cfRule>
    <cfRule type="cellIs" dxfId="141" priority="15" operator="lessThan">
      <formula>0.599</formula>
    </cfRule>
  </conditionalFormatting>
  <conditionalFormatting sqref="R6:R8">
    <cfRule type="cellIs" dxfId="140" priority="4" operator="greaterThan">
      <formula>0.8</formula>
    </cfRule>
    <cfRule type="cellIs" dxfId="139" priority="5" operator="between">
      <formula>0.6</formula>
      <formula>0.799</formula>
    </cfRule>
    <cfRule type="cellIs" dxfId="138" priority="6" operator="lessThan">
      <formula>0.599</formula>
    </cfRule>
  </conditionalFormatting>
  <conditionalFormatting sqref="U4">
    <cfRule type="cellIs" dxfId="137" priority="10" operator="greaterThan">
      <formula>0.8</formula>
    </cfRule>
    <cfRule type="cellIs" dxfId="136" priority="11" operator="between">
      <formula>0.6</formula>
      <formula>0.799</formula>
    </cfRule>
    <cfRule type="cellIs" dxfId="135" priority="12" operator="lessThan">
      <formula>0.599</formula>
    </cfRule>
  </conditionalFormatting>
  <hyperlinks>
    <hyperlink ref="B6:D6" location="'G. del talento humano'!A1" display="Gestión Talento Humano" xr:uid="{EB3B1087-5F44-4232-87B5-CEC028D8F8D2}"/>
    <hyperlink ref="B7:D7" location="'G. financiera'!A1" display="Gestión Financiera" xr:uid="{2105ED60-B2E3-487F-8857-2BC6BE114829}"/>
    <hyperlink ref="B8:D8" location="'G. jurídica'!A1" display="Gestión Jurídica" xr:uid="{BFBC6E0D-3971-40D9-8C8B-9E813EDC6A71}"/>
    <hyperlink ref="B9:D9" location="'G. servicios de apoyo'!A1" display="Gestión Servicios de Apoyo" xr:uid="{D81A7924-CFE3-40BE-8542-0B511569FFCA}"/>
    <hyperlink ref="B10:D10" location="'G. de recursos físicos'!A1" display="Gestión Recursos Físicos" xr:uid="{D9DDA99B-4F13-45DA-86E9-C1D8A3786E6A}"/>
    <hyperlink ref="H6:J6" location="'Atención urgencias'!A1" display="Atención Urgencias" xr:uid="{D8ADEC9D-B51B-4113-9D64-D41DD3553482}"/>
    <hyperlink ref="H7:J7" location="'Atención hospitalaria'!A1" display="Atención Hospitalaria" xr:uid="{CA6D104C-48DC-4905-B028-6C2FB8B2E954}"/>
    <hyperlink ref="H8:J8" location="'Atención ambulatoria'!A1" display="Atención Ambulatoria" xr:uid="{535F0E8E-57FA-4151-956F-3F39BC8968EF}"/>
    <hyperlink ref="H9:J9" location="Quirófanos!A1" display="Quirófanos" xr:uid="{08F9DC52-9A3A-4BC4-B531-E64E23BE914E}"/>
    <hyperlink ref="H10:J10" location="'Seguridad del paciente'!A1" display="Seguridad del Paciente" xr:uid="{E10C4617-0C9D-483D-B295-A316892D547D}"/>
    <hyperlink ref="H11:J11" location="'Apoyo diagnóstico'!A1" display="Apoyo Diagnóstico" xr:uid="{544C4101-5E2A-4604-BF61-AB7E6F6EE57D}"/>
    <hyperlink ref="H12:J12" location="'Apoyo terapéutico'!A1" display="Apoyo Terapéutico" xr:uid="{4F529B60-275B-4DD8-B408-61D2EDB12434}"/>
    <hyperlink ref="H13:J13" location="'G. farmacéutica'!A1" display="Gestión Farmacéutica" xr:uid="{93143A8C-765E-4A5F-817B-930F1C5BA23A}"/>
    <hyperlink ref="H14:J14" location="'G. preventiva y predictiva'!A1" display="Gestión Preventiva y Predictiva" xr:uid="{BE4A96C3-643C-4796-9560-BFD8C8DBF61F}"/>
    <hyperlink ref="H15:J15" location="SIAU!A1" display="Sistema de Información y Atención al Usuario" xr:uid="{C470DF07-6F17-4BE4-8C5B-2581D7D20110}"/>
    <hyperlink ref="H16:J16" location="'Docencia servicio'!A1" display="Docencia Servicio" xr:uid="{F2883144-98B8-4B23-B2ED-3A8FD121E5E1}"/>
    <hyperlink ref="H17:J17" location="Investigación!A1" display="Investigación" xr:uid="{AE57630C-0516-478F-AE15-E562792FAF7A}"/>
    <hyperlink ref="H18:J18" location="Enfermería!A1" display="Enfermería" xr:uid="{652FB7DF-D62B-4409-92B3-60CE704B56F5}"/>
    <hyperlink ref="O6:P6" location="'G. de calidad'!A1" display="Gestión Calidad" xr:uid="{AF2E2AC1-D35D-4CF0-9286-A042EED8B4E4}"/>
    <hyperlink ref="O7:P7" location="'G. de la información'!A1" display="Gestión Información" xr:uid="{0AB010DF-9788-4D15-BCAF-14F04A014A71}"/>
    <hyperlink ref="O8:P8" location="'Direccionamiento estratégico'!A1" display="Direccionamiento Estratégico" xr:uid="{68A533E7-B6F6-47D5-B6E2-CB5633549535}"/>
  </hyperlinks>
  <pageMargins left="0.70866141732283472" right="0.70866141732283472" top="0.74803149606299213" bottom="0.74803149606299213" header="0.31496062992125984" footer="0.31496062992125984"/>
  <pageSetup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5"/>
  <dimension ref="B1:AA40"/>
  <sheetViews>
    <sheetView view="pageBreakPreview" zoomScale="90" zoomScaleNormal="100" zoomScaleSheetLayoutView="90" workbookViewId="0">
      <selection activeCell="Q11" sqref="Q11"/>
    </sheetView>
  </sheetViews>
  <sheetFormatPr baseColWidth="10" defaultColWidth="11.42578125" defaultRowHeight="15" x14ac:dyDescent="0.25"/>
  <cols>
    <col min="1" max="1" width="4.7109375" customWidth="1"/>
    <col min="2" max="2" width="9.28515625" customWidth="1"/>
    <col min="3" max="3" width="48" customWidth="1"/>
    <col min="4" max="4" width="23.7109375" style="42" customWidth="1"/>
    <col min="5" max="6" width="3.28515625" style="43" customWidth="1"/>
    <col min="7" max="7" width="3.7109375" style="43" customWidth="1"/>
    <col min="8" max="12" width="3.28515625" style="43" customWidth="1"/>
    <col min="13" max="13" width="4.28515625" style="43" customWidth="1"/>
    <col min="14" max="14" width="4.140625" style="43" customWidth="1"/>
    <col min="15" max="23" width="4.28515625" style="43" customWidth="1"/>
    <col min="24" max="24" width="5.140625" style="43" customWidth="1"/>
    <col min="25" max="25" width="4.85546875" style="43" customWidth="1"/>
    <col min="26" max="26" width="4.5703125" style="43" customWidth="1"/>
    <col min="27" max="27" width="23.7109375" style="42" customWidth="1"/>
  </cols>
  <sheetData>
    <row r="1" spans="2:27" ht="99.75" customHeight="1" x14ac:dyDescent="0.25">
      <c r="E1" s="126" t="s">
        <v>262</v>
      </c>
      <c r="F1" s="127" t="s">
        <v>263</v>
      </c>
      <c r="G1" s="127" t="s">
        <v>264</v>
      </c>
      <c r="H1" s="127" t="s">
        <v>265</v>
      </c>
      <c r="I1" s="127" t="s">
        <v>266</v>
      </c>
      <c r="J1" s="127" t="s">
        <v>267</v>
      </c>
      <c r="K1" s="127" t="s">
        <v>268</v>
      </c>
      <c r="L1" s="128" t="s">
        <v>269</v>
      </c>
      <c r="M1" s="127" t="s">
        <v>270</v>
      </c>
      <c r="N1" s="127" t="s">
        <v>271</v>
      </c>
      <c r="O1" s="128" t="s">
        <v>272</v>
      </c>
      <c r="P1" s="127" t="s">
        <v>273</v>
      </c>
      <c r="Q1" s="127" t="s">
        <v>274</v>
      </c>
      <c r="R1" s="127" t="s">
        <v>275</v>
      </c>
      <c r="S1" s="127" t="s">
        <v>276</v>
      </c>
      <c r="T1" s="127" t="s">
        <v>277</v>
      </c>
      <c r="U1" s="127" t="s">
        <v>278</v>
      </c>
      <c r="V1" s="127" t="s">
        <v>279</v>
      </c>
      <c r="W1" s="128" t="s">
        <v>280</v>
      </c>
      <c r="X1" s="127" t="s">
        <v>281</v>
      </c>
      <c r="Y1" s="127" t="s">
        <v>282</v>
      </c>
      <c r="Z1" s="127" t="s">
        <v>283</v>
      </c>
    </row>
    <row r="2" spans="2:27" ht="21" customHeight="1" x14ac:dyDescent="0.25">
      <c r="B2" s="711" t="s">
        <v>284</v>
      </c>
      <c r="C2" s="711" t="s">
        <v>285</v>
      </c>
      <c r="D2" s="712" t="s">
        <v>286</v>
      </c>
      <c r="E2" s="713" t="s">
        <v>287</v>
      </c>
      <c r="F2" s="713" t="s">
        <v>288</v>
      </c>
      <c r="G2" s="713" t="s">
        <v>289</v>
      </c>
      <c r="H2" s="713" t="s">
        <v>290</v>
      </c>
      <c r="I2" s="713" t="s">
        <v>291</v>
      </c>
      <c r="J2" s="713" t="s">
        <v>292</v>
      </c>
      <c r="K2" s="713" t="s">
        <v>293</v>
      </c>
      <c r="L2" s="713" t="s">
        <v>294</v>
      </c>
      <c r="M2" s="713" t="s">
        <v>295</v>
      </c>
      <c r="N2" s="713" t="s">
        <v>296</v>
      </c>
      <c r="O2" s="713" t="s">
        <v>297</v>
      </c>
      <c r="P2" s="713" t="s">
        <v>298</v>
      </c>
      <c r="Q2" s="713" t="s">
        <v>299</v>
      </c>
      <c r="R2" s="713" t="s">
        <v>300</v>
      </c>
      <c r="S2" s="713" t="s">
        <v>301</v>
      </c>
      <c r="T2" s="713" t="s">
        <v>302</v>
      </c>
      <c r="U2" s="713" t="s">
        <v>303</v>
      </c>
      <c r="V2" s="713" t="s">
        <v>304</v>
      </c>
      <c r="W2" s="713" t="s">
        <v>305</v>
      </c>
      <c r="X2" s="713" t="s">
        <v>306</v>
      </c>
      <c r="Y2" s="713" t="s">
        <v>307</v>
      </c>
      <c r="Z2" s="713" t="s">
        <v>308</v>
      </c>
      <c r="AA2" s="715" t="s">
        <v>309</v>
      </c>
    </row>
    <row r="3" spans="2:27" x14ac:dyDescent="0.25">
      <c r="B3" s="711"/>
      <c r="C3" s="711"/>
      <c r="D3" s="712"/>
      <c r="E3" s="714"/>
      <c r="F3" s="714"/>
      <c r="G3" s="714"/>
      <c r="H3" s="714"/>
      <c r="I3" s="714"/>
      <c r="J3" s="714"/>
      <c r="K3" s="714"/>
      <c r="L3" s="714"/>
      <c r="M3" s="714"/>
      <c r="N3" s="714"/>
      <c r="O3" s="714"/>
      <c r="P3" s="714"/>
      <c r="Q3" s="714"/>
      <c r="R3" s="714"/>
      <c r="S3" s="714"/>
      <c r="T3" s="714"/>
      <c r="U3" s="714"/>
      <c r="V3" s="714"/>
      <c r="W3" s="714"/>
      <c r="X3" s="714"/>
      <c r="Y3" s="714"/>
      <c r="Z3" s="714"/>
      <c r="AA3" s="716"/>
    </row>
    <row r="4" spans="2:27" ht="56.25" customHeight="1" x14ac:dyDescent="0.25">
      <c r="B4" s="44">
        <v>1</v>
      </c>
      <c r="C4" s="45"/>
      <c r="D4" s="46" t="s">
        <v>310</v>
      </c>
      <c r="E4" s="47" t="s">
        <v>311</v>
      </c>
      <c r="F4" s="47"/>
      <c r="G4" s="47" t="s">
        <v>311</v>
      </c>
      <c r="H4" s="47"/>
      <c r="I4" s="47"/>
      <c r="J4" s="47"/>
      <c r="K4" s="47"/>
      <c r="L4" s="47"/>
      <c r="M4" s="47" t="s">
        <v>311</v>
      </c>
      <c r="N4" s="47"/>
      <c r="O4" s="47"/>
      <c r="P4" s="47"/>
      <c r="Q4" s="47"/>
      <c r="R4" s="47"/>
      <c r="S4" s="47"/>
      <c r="T4" s="47"/>
      <c r="U4" s="47"/>
      <c r="V4" s="47"/>
      <c r="W4" s="47"/>
      <c r="X4" s="47"/>
      <c r="Y4" s="47"/>
      <c r="Z4" s="47"/>
      <c r="AA4" s="46"/>
    </row>
    <row r="5" spans="2:27" ht="27.75" customHeight="1" x14ac:dyDescent="0.25">
      <c r="B5" s="44">
        <v>2</v>
      </c>
      <c r="C5" s="45"/>
      <c r="D5" s="46" t="s">
        <v>312</v>
      </c>
      <c r="E5" s="47"/>
      <c r="F5" s="47"/>
      <c r="G5" s="47"/>
      <c r="H5" s="47"/>
      <c r="I5" s="47"/>
      <c r="J5" s="47"/>
      <c r="K5" s="47"/>
      <c r="L5" s="47"/>
      <c r="M5" s="47" t="s">
        <v>311</v>
      </c>
      <c r="N5" s="47"/>
      <c r="O5" s="47"/>
      <c r="P5" s="47"/>
      <c r="Q5" s="47"/>
      <c r="R5" s="47"/>
      <c r="S5" s="47"/>
      <c r="T5" s="47"/>
      <c r="U5" s="47"/>
      <c r="V5" s="47"/>
      <c r="W5" s="47" t="s">
        <v>311</v>
      </c>
      <c r="X5" s="47" t="s">
        <v>311</v>
      </c>
      <c r="Y5" s="47" t="s">
        <v>311</v>
      </c>
      <c r="Z5" s="47" t="s">
        <v>311</v>
      </c>
      <c r="AA5" s="46"/>
    </row>
    <row r="6" spans="2:27" ht="19.5" customHeight="1" x14ac:dyDescent="0.25">
      <c r="B6" s="44">
        <v>3</v>
      </c>
      <c r="C6" s="45"/>
      <c r="D6" s="46" t="s">
        <v>313</v>
      </c>
      <c r="E6" s="47"/>
      <c r="F6" s="47"/>
      <c r="G6" s="47" t="s">
        <v>311</v>
      </c>
      <c r="H6" s="47"/>
      <c r="I6" s="47"/>
      <c r="J6" s="47"/>
      <c r="K6" s="47"/>
      <c r="L6" s="47"/>
      <c r="M6" s="47" t="s">
        <v>311</v>
      </c>
      <c r="N6" s="47"/>
      <c r="O6" s="47"/>
      <c r="P6" s="47"/>
      <c r="Q6" s="47" t="s">
        <v>311</v>
      </c>
      <c r="R6" s="47"/>
      <c r="S6" s="47"/>
      <c r="T6" s="47"/>
      <c r="U6" s="47"/>
      <c r="V6" s="47"/>
      <c r="W6" s="47"/>
      <c r="X6" s="47"/>
      <c r="Y6" s="47"/>
      <c r="Z6" s="47"/>
      <c r="AA6" s="46"/>
    </row>
    <row r="7" spans="2:27" ht="18.75" customHeight="1" x14ac:dyDescent="0.25">
      <c r="B7" s="44">
        <v>4</v>
      </c>
      <c r="C7" s="45"/>
      <c r="D7" s="46" t="s">
        <v>314</v>
      </c>
      <c r="E7" s="47"/>
      <c r="F7" s="47"/>
      <c r="G7" s="47"/>
      <c r="H7" s="47"/>
      <c r="I7" s="47"/>
      <c r="J7" s="47"/>
      <c r="K7" s="47"/>
      <c r="L7" s="47"/>
      <c r="M7" s="47"/>
      <c r="N7" s="47"/>
      <c r="O7" s="47"/>
      <c r="P7" s="47"/>
      <c r="Q7" s="47"/>
      <c r="R7" s="47"/>
      <c r="S7" s="47"/>
      <c r="T7" s="47"/>
      <c r="U7" s="47"/>
      <c r="V7" s="47"/>
      <c r="W7" s="47"/>
      <c r="X7" s="47"/>
      <c r="Y7" s="47"/>
      <c r="Z7" s="47"/>
      <c r="AA7" s="46"/>
    </row>
    <row r="8" spans="2:27" ht="17.25" customHeight="1" x14ac:dyDescent="0.25">
      <c r="B8" s="44"/>
      <c r="C8" s="45"/>
      <c r="D8" s="46" t="s">
        <v>315</v>
      </c>
      <c r="E8" s="47"/>
      <c r="F8" s="47"/>
      <c r="G8" s="47" t="s">
        <v>311</v>
      </c>
      <c r="H8" s="47"/>
      <c r="I8" s="47"/>
      <c r="J8" s="47"/>
      <c r="K8" s="47"/>
      <c r="L8" s="47" t="s">
        <v>311</v>
      </c>
      <c r="M8" s="47"/>
      <c r="N8" s="47"/>
      <c r="O8" s="47"/>
      <c r="P8" s="47"/>
      <c r="Q8" s="47"/>
      <c r="R8" s="47"/>
      <c r="S8" s="47"/>
      <c r="T8" s="47" t="s">
        <v>311</v>
      </c>
      <c r="U8" s="47"/>
      <c r="V8" s="47"/>
      <c r="W8" s="47"/>
      <c r="X8" s="47"/>
      <c r="Y8" s="47"/>
      <c r="Z8" s="47"/>
      <c r="AA8" s="46"/>
    </row>
    <row r="9" spans="2:27" ht="17.25" customHeight="1" x14ac:dyDescent="0.25">
      <c r="B9" s="44"/>
      <c r="C9" s="45"/>
      <c r="D9" s="46" t="s">
        <v>316</v>
      </c>
      <c r="E9" s="47"/>
      <c r="F9" s="47"/>
      <c r="G9" s="47" t="s">
        <v>311</v>
      </c>
      <c r="H9" s="47"/>
      <c r="I9" s="47"/>
      <c r="J9" s="47"/>
      <c r="K9" s="47"/>
      <c r="L9" s="47"/>
      <c r="M9" s="47"/>
      <c r="N9" s="47"/>
      <c r="O9" s="47"/>
      <c r="P9" s="47"/>
      <c r="Q9" s="47" t="s">
        <v>311</v>
      </c>
      <c r="R9" s="47"/>
      <c r="S9" s="47" t="s">
        <v>311</v>
      </c>
      <c r="T9" s="47"/>
      <c r="U9" s="47"/>
      <c r="V9" s="47"/>
      <c r="W9" s="47"/>
      <c r="X9" s="47"/>
      <c r="Y9" s="47"/>
      <c r="Z9" s="47"/>
      <c r="AA9" s="46"/>
    </row>
    <row r="10" spans="2:27" ht="17.25" customHeight="1" x14ac:dyDescent="0.25">
      <c r="B10" s="44"/>
      <c r="C10" s="45"/>
      <c r="D10" s="46" t="s">
        <v>317</v>
      </c>
      <c r="E10" s="47"/>
      <c r="F10" s="47"/>
      <c r="G10" s="47" t="s">
        <v>311</v>
      </c>
      <c r="H10" s="47"/>
      <c r="I10" s="47"/>
      <c r="J10" s="47"/>
      <c r="K10" s="47"/>
      <c r="L10" s="47"/>
      <c r="M10" s="47"/>
      <c r="N10" s="47"/>
      <c r="O10" s="47"/>
      <c r="P10" s="47"/>
      <c r="Q10" s="47" t="s">
        <v>311</v>
      </c>
      <c r="R10" s="47" t="s">
        <v>311</v>
      </c>
      <c r="S10" s="47"/>
      <c r="T10" s="47"/>
      <c r="U10" s="47"/>
      <c r="V10" s="47"/>
      <c r="W10" s="47"/>
      <c r="X10" s="47"/>
      <c r="Y10" s="47"/>
      <c r="Z10" s="47"/>
      <c r="AA10" s="46"/>
    </row>
    <row r="11" spans="2:27" ht="28.5" customHeight="1" x14ac:dyDescent="0.25">
      <c r="B11" s="44">
        <v>5</v>
      </c>
      <c r="C11" s="45"/>
      <c r="D11" s="46" t="s">
        <v>318</v>
      </c>
      <c r="E11" s="47"/>
      <c r="F11" s="47"/>
      <c r="G11" s="47"/>
      <c r="H11" s="47"/>
      <c r="I11" s="47"/>
      <c r="J11" s="47"/>
      <c r="K11" s="47"/>
      <c r="L11" s="47"/>
      <c r="M11" s="47"/>
      <c r="N11" s="47"/>
      <c r="O11" s="47"/>
      <c r="P11" s="47"/>
      <c r="Q11" s="47"/>
      <c r="R11" s="47"/>
      <c r="S11" s="47"/>
      <c r="T11" s="47"/>
      <c r="U11" s="47"/>
      <c r="V11" s="47"/>
      <c r="W11" s="47"/>
      <c r="X11" s="47"/>
      <c r="Y11" s="47"/>
      <c r="Z11" s="47"/>
      <c r="AA11" s="46"/>
    </row>
    <row r="12" spans="2:27" x14ac:dyDescent="0.25">
      <c r="B12" s="44">
        <v>6</v>
      </c>
      <c r="C12" s="45"/>
      <c r="D12" s="46" t="s">
        <v>319</v>
      </c>
      <c r="E12" s="47" t="s">
        <v>311</v>
      </c>
      <c r="F12" s="47" t="s">
        <v>311</v>
      </c>
      <c r="G12" s="47"/>
      <c r="H12" s="47"/>
      <c r="I12" s="47"/>
      <c r="J12" s="47"/>
      <c r="K12" s="47"/>
      <c r="L12" s="47"/>
      <c r="M12" s="47"/>
      <c r="N12" s="47"/>
      <c r="O12" s="47"/>
      <c r="P12" s="47"/>
      <c r="Q12" s="47"/>
      <c r="R12" s="47"/>
      <c r="S12" s="47"/>
      <c r="T12" s="47"/>
      <c r="U12" s="47"/>
      <c r="V12" s="47"/>
      <c r="W12" s="47"/>
      <c r="X12" s="47"/>
      <c r="Y12" s="47"/>
      <c r="Z12" s="47"/>
      <c r="AA12" s="46"/>
    </row>
    <row r="13" spans="2:27" x14ac:dyDescent="0.25">
      <c r="B13" s="44">
        <v>7</v>
      </c>
      <c r="C13" s="45"/>
      <c r="D13" s="46" t="s">
        <v>320</v>
      </c>
      <c r="E13" s="47"/>
      <c r="F13" s="47"/>
      <c r="G13" s="47"/>
      <c r="H13" s="47"/>
      <c r="I13" s="47"/>
      <c r="J13" s="47"/>
      <c r="K13" s="47"/>
      <c r="L13" s="47"/>
      <c r="M13" s="47"/>
      <c r="N13" s="47"/>
      <c r="O13" s="47"/>
      <c r="P13" s="47"/>
      <c r="Q13" s="47" t="s">
        <v>311</v>
      </c>
      <c r="R13" s="47"/>
      <c r="S13" s="47"/>
      <c r="T13" s="47"/>
      <c r="U13" s="47"/>
      <c r="V13" s="47"/>
      <c r="W13" s="47"/>
      <c r="X13" s="47"/>
      <c r="Y13" s="47"/>
      <c r="Z13" s="47"/>
      <c r="AA13" s="46"/>
    </row>
    <row r="14" spans="2:27" x14ac:dyDescent="0.25">
      <c r="B14" s="44">
        <v>8</v>
      </c>
      <c r="C14" s="45"/>
      <c r="D14" s="46" t="s">
        <v>321</v>
      </c>
      <c r="E14" s="47"/>
      <c r="F14" s="47"/>
      <c r="G14" s="47"/>
      <c r="H14" s="47"/>
      <c r="I14" s="47"/>
      <c r="J14" s="47"/>
      <c r="K14" s="47"/>
      <c r="L14" s="47"/>
      <c r="M14" s="47"/>
      <c r="N14" s="47"/>
      <c r="O14" s="47"/>
      <c r="P14" s="47"/>
      <c r="Q14" s="47" t="s">
        <v>311</v>
      </c>
      <c r="R14" s="47"/>
      <c r="S14" s="47"/>
      <c r="T14" s="47"/>
      <c r="U14" s="47" t="s">
        <v>311</v>
      </c>
      <c r="V14" s="47" t="s">
        <v>311</v>
      </c>
      <c r="W14" s="47"/>
      <c r="X14" s="47"/>
      <c r="Y14" s="47"/>
      <c r="Z14" s="47"/>
      <c r="AA14" s="46"/>
    </row>
    <row r="15" spans="2:27" ht="22.5" x14ac:dyDescent="0.25">
      <c r="B15" s="44">
        <v>9</v>
      </c>
      <c r="C15" s="45"/>
      <c r="D15" s="46" t="s">
        <v>322</v>
      </c>
      <c r="E15" s="47"/>
      <c r="F15" s="47" t="s">
        <v>311</v>
      </c>
      <c r="G15" s="47"/>
      <c r="H15" s="47"/>
      <c r="I15" s="47"/>
      <c r="J15" s="47"/>
      <c r="K15" s="47"/>
      <c r="L15" s="47"/>
      <c r="M15" s="47"/>
      <c r="N15" s="47" t="s">
        <v>311</v>
      </c>
      <c r="O15" s="47"/>
      <c r="P15" s="47"/>
      <c r="Q15" s="47"/>
      <c r="R15" s="47"/>
      <c r="S15" s="47"/>
      <c r="T15" s="47"/>
      <c r="U15" s="47"/>
      <c r="V15" s="47"/>
      <c r="W15" s="47"/>
      <c r="X15" s="47"/>
      <c r="Y15" s="47"/>
      <c r="Z15" s="47"/>
      <c r="AA15" s="46"/>
    </row>
    <row r="16" spans="2:27" ht="22.5" x14ac:dyDescent="0.25">
      <c r="B16" s="44"/>
      <c r="C16" s="45"/>
      <c r="D16" s="46" t="s">
        <v>323</v>
      </c>
      <c r="E16" s="47"/>
      <c r="F16" s="47"/>
      <c r="G16" s="47"/>
      <c r="H16" s="47"/>
      <c r="I16" s="47"/>
      <c r="J16" s="47"/>
      <c r="K16" s="47"/>
      <c r="L16" s="47"/>
      <c r="M16" s="47"/>
      <c r="N16" s="47" t="s">
        <v>311</v>
      </c>
      <c r="O16" s="47"/>
      <c r="P16" s="47"/>
      <c r="Q16" s="47"/>
      <c r="R16" s="47"/>
      <c r="S16" s="47"/>
      <c r="T16" s="47"/>
      <c r="U16" s="47"/>
      <c r="V16" s="47"/>
      <c r="W16" s="47"/>
      <c r="X16" s="47"/>
      <c r="Y16" s="47"/>
      <c r="Z16" s="47"/>
      <c r="AA16" s="46"/>
    </row>
    <row r="17" spans="2:27" x14ac:dyDescent="0.25">
      <c r="B17" s="44"/>
      <c r="C17" s="45"/>
      <c r="D17" s="46" t="s">
        <v>324</v>
      </c>
      <c r="E17" s="47"/>
      <c r="F17" s="47"/>
      <c r="G17" s="47"/>
      <c r="H17" s="47"/>
      <c r="I17" s="47"/>
      <c r="J17" s="47"/>
      <c r="K17" s="47"/>
      <c r="L17" s="47"/>
      <c r="M17" s="47"/>
      <c r="N17" s="47"/>
      <c r="O17" s="47"/>
      <c r="P17" s="47"/>
      <c r="Q17" s="47" t="s">
        <v>311</v>
      </c>
      <c r="R17" s="47"/>
      <c r="S17" s="47"/>
      <c r="T17" s="47"/>
      <c r="U17" s="47"/>
      <c r="V17" s="47"/>
      <c r="W17" s="47"/>
      <c r="X17" s="47"/>
      <c r="Y17" s="47"/>
      <c r="Z17" s="47"/>
      <c r="AA17" s="46"/>
    </row>
    <row r="18" spans="2:27" x14ac:dyDescent="0.25">
      <c r="B18" s="44"/>
      <c r="C18" s="45"/>
      <c r="D18" s="46" t="s">
        <v>325</v>
      </c>
      <c r="E18" s="47"/>
      <c r="F18" s="47" t="s">
        <v>311</v>
      </c>
      <c r="G18" s="47"/>
      <c r="H18" s="47"/>
      <c r="I18" s="47"/>
      <c r="J18" s="47" t="s">
        <v>311</v>
      </c>
      <c r="K18" s="47"/>
      <c r="L18" s="47"/>
      <c r="M18" s="47"/>
      <c r="N18" s="47"/>
      <c r="O18" s="47"/>
      <c r="P18" s="47"/>
      <c r="Q18" s="47"/>
      <c r="R18" s="47"/>
      <c r="S18" s="47"/>
      <c r="T18" s="47"/>
      <c r="U18" s="47"/>
      <c r="V18" s="47"/>
      <c r="W18" s="47"/>
      <c r="X18" s="47"/>
      <c r="Y18" s="47"/>
      <c r="Z18" s="47"/>
      <c r="AA18" s="46"/>
    </row>
    <row r="19" spans="2:27" ht="26.25" customHeight="1" x14ac:dyDescent="0.25">
      <c r="B19" s="44"/>
      <c r="C19" s="45"/>
      <c r="D19" s="46" t="s">
        <v>326</v>
      </c>
      <c r="E19" s="47"/>
      <c r="F19" s="47"/>
      <c r="G19" s="47"/>
      <c r="H19" s="47"/>
      <c r="I19" s="47"/>
      <c r="J19" s="47"/>
      <c r="K19" s="47"/>
      <c r="L19" s="47" t="s">
        <v>311</v>
      </c>
      <c r="M19" s="47"/>
      <c r="N19" s="47"/>
      <c r="O19" s="47"/>
      <c r="P19" s="47"/>
      <c r="Q19" s="47"/>
      <c r="R19" s="47"/>
      <c r="S19" s="47"/>
      <c r="T19" s="47"/>
      <c r="U19" s="47"/>
      <c r="V19" s="47"/>
      <c r="W19" s="47"/>
      <c r="X19" s="47"/>
      <c r="Y19" s="47"/>
      <c r="Z19" s="47"/>
      <c r="AA19" s="46"/>
    </row>
    <row r="20" spans="2:27" x14ac:dyDescent="0.25">
      <c r="B20" s="44">
        <v>11</v>
      </c>
      <c r="C20" s="45"/>
      <c r="D20" s="46" t="s">
        <v>327</v>
      </c>
      <c r="E20" s="47"/>
      <c r="F20" s="47"/>
      <c r="G20" s="47"/>
      <c r="H20" s="47"/>
      <c r="I20" s="47"/>
      <c r="J20" s="47"/>
      <c r="K20" s="47"/>
      <c r="L20" s="47"/>
      <c r="M20" s="47" t="s">
        <v>311</v>
      </c>
      <c r="N20" s="47"/>
      <c r="O20" s="47"/>
      <c r="P20" s="47"/>
      <c r="Q20" s="47"/>
      <c r="R20" s="47"/>
      <c r="S20" s="47"/>
      <c r="T20" s="47"/>
      <c r="U20" s="47"/>
      <c r="V20" s="47"/>
      <c r="W20" s="47"/>
      <c r="X20" s="47"/>
      <c r="Y20" s="47"/>
      <c r="Z20" s="47"/>
      <c r="AA20" s="46"/>
    </row>
    <row r="21" spans="2:27" x14ac:dyDescent="0.25">
      <c r="B21" s="44">
        <v>12</v>
      </c>
      <c r="C21" s="45"/>
      <c r="D21" s="46" t="s">
        <v>328</v>
      </c>
      <c r="E21" s="47" t="s">
        <v>311</v>
      </c>
      <c r="F21" s="47" t="s">
        <v>311</v>
      </c>
      <c r="G21" s="47"/>
      <c r="H21" s="47"/>
      <c r="I21" s="47"/>
      <c r="J21" s="47"/>
      <c r="K21" s="47"/>
      <c r="L21" s="47"/>
      <c r="M21" s="47"/>
      <c r="N21" s="47"/>
      <c r="O21" s="47"/>
      <c r="P21" s="47"/>
      <c r="Q21" s="47"/>
      <c r="R21" s="47"/>
      <c r="S21" s="47"/>
      <c r="T21" s="47"/>
      <c r="U21" s="47"/>
      <c r="V21" s="47"/>
      <c r="W21" s="47"/>
      <c r="X21" s="47"/>
      <c r="Y21" s="47"/>
      <c r="Z21" s="47"/>
      <c r="AA21" s="46"/>
    </row>
    <row r="22" spans="2:27" ht="22.5" x14ac:dyDescent="0.25">
      <c r="B22" s="44">
        <v>13</v>
      </c>
      <c r="C22" s="45"/>
      <c r="D22" s="46" t="s">
        <v>329</v>
      </c>
      <c r="E22" s="47" t="s">
        <v>311</v>
      </c>
      <c r="F22" s="47" t="s">
        <v>311</v>
      </c>
      <c r="G22" s="47"/>
      <c r="H22" s="47"/>
      <c r="I22" s="47"/>
      <c r="J22" s="47"/>
      <c r="K22" s="47"/>
      <c r="L22" s="47"/>
      <c r="M22" s="47"/>
      <c r="N22" s="47"/>
      <c r="O22" s="47"/>
      <c r="P22" s="47"/>
      <c r="Q22" s="47" t="s">
        <v>311</v>
      </c>
      <c r="R22" s="47"/>
      <c r="S22" s="47"/>
      <c r="T22" s="47"/>
      <c r="U22" s="47"/>
      <c r="V22" s="47"/>
      <c r="W22" s="47"/>
      <c r="X22" s="47"/>
      <c r="Y22" s="47"/>
      <c r="Z22" s="47"/>
      <c r="AA22" s="46"/>
    </row>
    <row r="23" spans="2:27" ht="22.5" x14ac:dyDescent="0.25">
      <c r="B23" s="44">
        <v>14</v>
      </c>
      <c r="C23" s="45"/>
      <c r="D23" s="46" t="s">
        <v>330</v>
      </c>
      <c r="E23" s="47" t="s">
        <v>311</v>
      </c>
      <c r="F23" s="47" t="s">
        <v>311</v>
      </c>
      <c r="G23" s="47"/>
      <c r="H23" s="47"/>
      <c r="I23" s="47"/>
      <c r="J23" s="47"/>
      <c r="K23" s="47"/>
      <c r="L23" s="47"/>
      <c r="M23" s="47"/>
      <c r="N23" s="47"/>
      <c r="O23" s="47"/>
      <c r="P23" s="47"/>
      <c r="Q23" s="47" t="s">
        <v>311</v>
      </c>
      <c r="R23" s="47"/>
      <c r="S23" s="47"/>
      <c r="T23" s="47"/>
      <c r="U23" s="47"/>
      <c r="V23" s="47"/>
      <c r="W23" s="47"/>
      <c r="X23" s="47"/>
      <c r="Y23" s="47"/>
      <c r="Z23" s="47"/>
      <c r="AA23" s="46"/>
    </row>
    <row r="24" spans="2:27" ht="26.25" customHeight="1" x14ac:dyDescent="0.25">
      <c r="B24" s="44">
        <v>15</v>
      </c>
      <c r="C24" s="45"/>
      <c r="D24" s="46" t="s">
        <v>331</v>
      </c>
      <c r="E24" s="47" t="s">
        <v>311</v>
      </c>
      <c r="F24" s="47" t="s">
        <v>311</v>
      </c>
      <c r="G24" s="47"/>
      <c r="H24" s="47"/>
      <c r="I24" s="47"/>
      <c r="J24" s="47"/>
      <c r="K24" s="47"/>
      <c r="L24" s="47"/>
      <c r="M24" s="47"/>
      <c r="N24" s="47"/>
      <c r="O24" s="47"/>
      <c r="P24" s="47"/>
      <c r="Q24" s="47" t="s">
        <v>311</v>
      </c>
      <c r="R24" s="47"/>
      <c r="S24" s="47"/>
      <c r="T24" s="47"/>
      <c r="U24" s="47"/>
      <c r="V24" s="47"/>
      <c r="W24" s="47"/>
      <c r="X24" s="47"/>
      <c r="Y24" s="47"/>
      <c r="Z24" s="47"/>
      <c r="AA24" s="46"/>
    </row>
    <row r="25" spans="2:27" ht="26.25" customHeight="1" x14ac:dyDescent="0.25">
      <c r="B25" s="44"/>
      <c r="C25" s="45"/>
      <c r="D25" s="46" t="s">
        <v>332</v>
      </c>
      <c r="E25" s="47" t="s">
        <v>311</v>
      </c>
      <c r="F25" s="47"/>
      <c r="G25" s="47"/>
      <c r="H25" s="47"/>
      <c r="I25" s="47"/>
      <c r="J25" s="47"/>
      <c r="K25" s="47"/>
      <c r="L25" s="47"/>
      <c r="M25" s="47"/>
      <c r="N25" s="47"/>
      <c r="O25" s="47"/>
      <c r="P25" s="47"/>
      <c r="Q25" s="47"/>
      <c r="R25" s="47"/>
      <c r="S25" s="47"/>
      <c r="T25" s="47"/>
      <c r="U25" s="47"/>
      <c r="V25" s="47"/>
      <c r="W25" s="47"/>
      <c r="X25" s="47"/>
      <c r="Y25" s="47"/>
      <c r="Z25" s="47"/>
      <c r="AA25" s="46"/>
    </row>
    <row r="26" spans="2:27" ht="18" customHeight="1" x14ac:dyDescent="0.25">
      <c r="B26" s="44"/>
      <c r="C26" s="45"/>
      <c r="D26" s="46" t="s">
        <v>333</v>
      </c>
      <c r="E26" s="47"/>
      <c r="F26" s="47"/>
      <c r="G26" s="47"/>
      <c r="H26" s="47"/>
      <c r="I26" s="47"/>
      <c r="J26" s="47"/>
      <c r="K26" s="47"/>
      <c r="L26" s="47"/>
      <c r="M26" s="47"/>
      <c r="N26" s="47"/>
      <c r="O26" s="47"/>
      <c r="P26" s="47"/>
      <c r="Q26" s="47" t="s">
        <v>311</v>
      </c>
      <c r="R26" s="47"/>
      <c r="S26" s="47"/>
      <c r="T26" s="47"/>
      <c r="U26" s="47"/>
      <c r="V26" s="47"/>
      <c r="W26" s="47"/>
      <c r="X26" s="47"/>
      <c r="Y26" s="47"/>
      <c r="Z26" s="47"/>
      <c r="AA26" s="46"/>
    </row>
    <row r="27" spans="2:27" x14ac:dyDescent="0.25">
      <c r="B27" s="44">
        <v>16</v>
      </c>
      <c r="C27" s="45"/>
      <c r="D27" s="46" t="s">
        <v>334</v>
      </c>
      <c r="E27" s="47"/>
      <c r="F27" s="47"/>
      <c r="G27" s="47"/>
      <c r="H27" s="47"/>
      <c r="I27" s="47"/>
      <c r="J27" s="47"/>
      <c r="K27" s="47"/>
      <c r="L27" s="47"/>
      <c r="M27" s="47"/>
      <c r="N27" s="47"/>
      <c r="O27" s="47"/>
      <c r="P27" s="47"/>
      <c r="Q27" s="47"/>
      <c r="R27" s="47"/>
      <c r="S27" s="47"/>
      <c r="T27" s="47"/>
      <c r="U27" s="47"/>
      <c r="V27" s="47"/>
      <c r="W27" s="47"/>
      <c r="X27" s="47"/>
      <c r="Y27" s="47"/>
      <c r="Z27" s="47"/>
      <c r="AA27" s="46"/>
    </row>
    <row r="28" spans="2:27" x14ac:dyDescent="0.25">
      <c r="B28" s="44">
        <v>17</v>
      </c>
      <c r="C28" s="45"/>
      <c r="D28" s="46" t="s">
        <v>335</v>
      </c>
      <c r="E28" s="47"/>
      <c r="F28" s="47"/>
      <c r="G28" s="47"/>
      <c r="H28" s="47"/>
      <c r="I28" s="47"/>
      <c r="J28" s="47"/>
      <c r="K28" s="47"/>
      <c r="L28" s="47"/>
      <c r="M28" s="47"/>
      <c r="N28" s="47"/>
      <c r="O28" s="47"/>
      <c r="P28" s="47"/>
      <c r="Q28" s="47"/>
      <c r="R28" s="47"/>
      <c r="S28" s="47"/>
      <c r="T28" s="47"/>
      <c r="U28" s="47"/>
      <c r="V28" s="47"/>
      <c r="W28" s="47"/>
      <c r="X28" s="47"/>
      <c r="Y28" s="47"/>
      <c r="Z28" s="47"/>
      <c r="AA28" s="46"/>
    </row>
    <row r="29" spans="2:27" x14ac:dyDescent="0.25">
      <c r="B29" s="44"/>
      <c r="C29" s="45"/>
      <c r="D29" s="46" t="s">
        <v>336</v>
      </c>
      <c r="E29" s="47"/>
      <c r="F29" s="47"/>
      <c r="G29" s="47"/>
      <c r="H29" s="47"/>
      <c r="I29" s="47"/>
      <c r="J29" s="47" t="s">
        <v>311</v>
      </c>
      <c r="K29" s="47"/>
      <c r="L29" s="47"/>
      <c r="M29" s="47"/>
      <c r="N29" s="47"/>
      <c r="O29" s="47"/>
      <c r="P29" s="47"/>
      <c r="Q29" s="47"/>
      <c r="R29" s="47"/>
      <c r="S29" s="47"/>
      <c r="T29" s="47"/>
      <c r="U29" s="47"/>
      <c r="V29" s="47"/>
      <c r="W29" s="47"/>
      <c r="X29" s="47"/>
      <c r="Y29" s="47"/>
      <c r="Z29" s="47"/>
      <c r="AA29" s="46"/>
    </row>
    <row r="30" spans="2:27" x14ac:dyDescent="0.25">
      <c r="B30" s="44"/>
      <c r="C30" s="45"/>
      <c r="D30" s="46" t="s">
        <v>337</v>
      </c>
      <c r="E30" s="47"/>
      <c r="F30" s="47"/>
      <c r="G30" s="47"/>
      <c r="H30" s="47"/>
      <c r="I30" s="47"/>
      <c r="J30" s="47" t="s">
        <v>311</v>
      </c>
      <c r="K30" s="47"/>
      <c r="L30" s="47"/>
      <c r="M30" s="47"/>
      <c r="N30" s="47"/>
      <c r="O30" s="47"/>
      <c r="P30" s="47"/>
      <c r="Q30" s="47"/>
      <c r="R30" s="47"/>
      <c r="S30" s="47"/>
      <c r="T30" s="47"/>
      <c r="U30" s="47"/>
      <c r="V30" s="47"/>
      <c r="W30" s="47"/>
      <c r="X30" s="47"/>
      <c r="Y30" s="47"/>
      <c r="Z30" s="47"/>
      <c r="AA30" s="46"/>
    </row>
    <row r="31" spans="2:27" x14ac:dyDescent="0.25">
      <c r="B31" s="44"/>
      <c r="C31" s="45"/>
      <c r="D31" s="46" t="s">
        <v>338</v>
      </c>
      <c r="E31" s="47"/>
      <c r="F31" s="47"/>
      <c r="G31" s="47"/>
      <c r="H31" s="47"/>
      <c r="I31" s="47"/>
      <c r="J31" s="47" t="s">
        <v>311</v>
      </c>
      <c r="K31" s="47"/>
      <c r="L31" s="47"/>
      <c r="M31" s="47"/>
      <c r="N31" s="47" t="s">
        <v>311</v>
      </c>
      <c r="O31" s="47"/>
      <c r="P31" s="47"/>
      <c r="Q31" s="47" t="s">
        <v>311</v>
      </c>
      <c r="R31" s="47"/>
      <c r="S31" s="47"/>
      <c r="T31" s="47"/>
      <c r="U31" s="47"/>
      <c r="V31" s="47"/>
      <c r="W31" s="47"/>
      <c r="X31" s="47"/>
      <c r="Y31" s="47"/>
      <c r="Z31" s="47"/>
      <c r="AA31" s="46"/>
    </row>
    <row r="32" spans="2:27" x14ac:dyDescent="0.25">
      <c r="B32" s="44">
        <v>18</v>
      </c>
      <c r="C32" s="45"/>
      <c r="D32" s="46" t="s">
        <v>339</v>
      </c>
      <c r="E32" s="47"/>
      <c r="F32" s="47"/>
      <c r="G32" s="47"/>
      <c r="H32" s="47"/>
      <c r="I32" s="47"/>
      <c r="J32" s="47" t="s">
        <v>311</v>
      </c>
      <c r="K32" s="47" t="s">
        <v>311</v>
      </c>
      <c r="L32" s="47"/>
      <c r="M32" s="47" t="s">
        <v>311</v>
      </c>
      <c r="N32" s="47"/>
      <c r="O32" s="47"/>
      <c r="P32" s="47"/>
      <c r="Q32" s="47"/>
      <c r="R32" s="47"/>
      <c r="S32" s="47"/>
      <c r="T32" s="47"/>
      <c r="U32" s="47"/>
      <c r="V32" s="47"/>
      <c r="W32" s="47"/>
      <c r="X32" s="47"/>
      <c r="Y32" s="47"/>
      <c r="Z32" s="47"/>
      <c r="AA32" s="46"/>
    </row>
    <row r="33" spans="2:27" x14ac:dyDescent="0.25">
      <c r="B33" s="44">
        <v>19</v>
      </c>
      <c r="C33" s="45"/>
      <c r="D33" s="46" t="s">
        <v>340</v>
      </c>
      <c r="E33" s="47"/>
      <c r="F33" s="47"/>
      <c r="G33" s="47"/>
      <c r="H33" s="47"/>
      <c r="I33" s="47"/>
      <c r="J33" s="47"/>
      <c r="K33" s="47"/>
      <c r="L33" s="47"/>
      <c r="M33" s="47" t="s">
        <v>311</v>
      </c>
      <c r="N33" s="47"/>
      <c r="O33" s="47"/>
      <c r="P33" s="47"/>
      <c r="Q33" s="47"/>
      <c r="R33" s="47"/>
      <c r="S33" s="47"/>
      <c r="T33" s="47"/>
      <c r="U33" s="47"/>
      <c r="V33" s="47"/>
      <c r="W33" s="47"/>
      <c r="X33" s="47"/>
      <c r="Y33" s="47"/>
      <c r="Z33" s="47"/>
      <c r="AA33" s="46"/>
    </row>
    <row r="34" spans="2:27" ht="33.75" x14ac:dyDescent="0.25">
      <c r="B34" s="44">
        <v>20</v>
      </c>
      <c r="C34" s="45"/>
      <c r="D34" s="46" t="s">
        <v>341</v>
      </c>
      <c r="E34" s="47"/>
      <c r="F34" s="47"/>
      <c r="G34" s="47" t="s">
        <v>311</v>
      </c>
      <c r="H34" s="47"/>
      <c r="I34" s="47"/>
      <c r="J34" s="47"/>
      <c r="K34" s="47"/>
      <c r="L34" s="47"/>
      <c r="M34" s="47" t="s">
        <v>311</v>
      </c>
      <c r="N34" s="47" t="s">
        <v>311</v>
      </c>
      <c r="O34" s="47"/>
      <c r="P34" s="47" t="s">
        <v>311</v>
      </c>
      <c r="Q34" s="47"/>
      <c r="R34" s="47"/>
      <c r="S34" s="47"/>
      <c r="T34" s="47"/>
      <c r="U34" s="47"/>
      <c r="V34" s="47"/>
      <c r="W34" s="47"/>
      <c r="X34" s="47"/>
      <c r="Y34" s="47"/>
      <c r="Z34" s="47"/>
      <c r="AA34" s="46"/>
    </row>
    <row r="35" spans="2:27" x14ac:dyDescent="0.25">
      <c r="B35" s="44">
        <v>21</v>
      </c>
      <c r="C35" s="45"/>
      <c r="D35" s="46" t="s">
        <v>342</v>
      </c>
      <c r="E35" s="47"/>
      <c r="F35" s="47"/>
      <c r="G35" s="47" t="s">
        <v>311</v>
      </c>
      <c r="H35" s="47"/>
      <c r="I35" s="47"/>
      <c r="J35" s="47"/>
      <c r="K35" s="47"/>
      <c r="L35" s="47"/>
      <c r="M35" s="47"/>
      <c r="N35" s="47"/>
      <c r="O35" s="47"/>
      <c r="P35" s="47" t="s">
        <v>311</v>
      </c>
      <c r="Q35" s="47"/>
      <c r="R35" s="47"/>
      <c r="S35" s="47"/>
      <c r="T35" s="47"/>
      <c r="U35" s="47"/>
      <c r="V35" s="47"/>
      <c r="W35" s="47"/>
      <c r="X35" s="47"/>
      <c r="Y35" s="47"/>
      <c r="Z35" s="47"/>
      <c r="AA35" s="46"/>
    </row>
    <row r="36" spans="2:27" x14ac:dyDescent="0.25">
      <c r="B36" s="44">
        <v>22</v>
      </c>
      <c r="C36" s="45"/>
      <c r="D36" s="46" t="s">
        <v>343</v>
      </c>
      <c r="E36" s="47"/>
      <c r="F36" s="47"/>
      <c r="G36" s="47"/>
      <c r="H36" s="47"/>
      <c r="I36" s="47"/>
      <c r="J36" s="47" t="s">
        <v>311</v>
      </c>
      <c r="K36" s="47"/>
      <c r="L36" s="47" t="s">
        <v>311</v>
      </c>
      <c r="M36" s="47" t="s">
        <v>311</v>
      </c>
      <c r="N36" s="47"/>
      <c r="O36" s="47"/>
      <c r="P36" s="47"/>
      <c r="Q36" s="47"/>
      <c r="R36" s="47"/>
      <c r="S36" s="47"/>
      <c r="T36" s="47"/>
      <c r="U36" s="47"/>
      <c r="V36" s="47"/>
      <c r="W36" s="47"/>
      <c r="X36" s="47"/>
      <c r="Y36" s="47"/>
      <c r="Z36" s="47"/>
      <c r="AA36" s="46"/>
    </row>
    <row r="37" spans="2:27" ht="22.5" x14ac:dyDescent="0.25">
      <c r="B37" s="44">
        <v>23</v>
      </c>
      <c r="C37" s="45"/>
      <c r="D37" s="46" t="s">
        <v>344</v>
      </c>
      <c r="E37" s="47"/>
      <c r="F37" s="47"/>
      <c r="G37" s="47"/>
      <c r="H37" s="47"/>
      <c r="I37" s="47"/>
      <c r="J37" s="47"/>
      <c r="K37" s="47"/>
      <c r="L37" s="47"/>
      <c r="M37" s="47"/>
      <c r="N37" s="47"/>
      <c r="O37" s="47" t="s">
        <v>311</v>
      </c>
      <c r="P37" s="47" t="s">
        <v>311</v>
      </c>
      <c r="Q37" s="47"/>
      <c r="R37" s="47"/>
      <c r="S37" s="47"/>
      <c r="T37" s="47"/>
      <c r="U37" s="47"/>
      <c r="V37" s="47"/>
      <c r="W37" s="47"/>
      <c r="X37" s="47"/>
      <c r="Y37" s="47"/>
      <c r="Z37" s="47"/>
      <c r="AA37" s="46"/>
    </row>
    <row r="38" spans="2:27" ht="22.5" x14ac:dyDescent="0.25">
      <c r="B38" s="44">
        <v>24</v>
      </c>
      <c r="C38" s="45"/>
      <c r="D38" s="46" t="s">
        <v>345</v>
      </c>
      <c r="E38" s="47"/>
      <c r="F38" s="47"/>
      <c r="G38" s="47"/>
      <c r="H38" s="47"/>
      <c r="I38" s="47"/>
      <c r="J38" s="47"/>
      <c r="K38" s="47"/>
      <c r="L38" s="47"/>
      <c r="M38" s="47"/>
      <c r="N38" s="47"/>
      <c r="O38" s="47"/>
      <c r="P38" s="47" t="s">
        <v>311</v>
      </c>
      <c r="Q38" s="47"/>
      <c r="R38" s="47"/>
      <c r="S38" s="47"/>
      <c r="T38" s="47"/>
      <c r="U38" s="47"/>
      <c r="V38" s="47"/>
      <c r="W38" s="47"/>
      <c r="X38" s="47"/>
      <c r="Y38" s="47"/>
      <c r="Z38" s="47"/>
      <c r="AA38" s="46"/>
    </row>
    <row r="39" spans="2:27" ht="22.5" x14ac:dyDescent="0.25">
      <c r="B39" s="44">
        <v>25</v>
      </c>
      <c r="C39" s="45"/>
      <c r="D39" s="46" t="s">
        <v>346</v>
      </c>
      <c r="E39" s="47"/>
      <c r="F39" s="47"/>
      <c r="G39" s="47"/>
      <c r="H39" s="47"/>
      <c r="I39" s="47"/>
      <c r="J39" s="47"/>
      <c r="K39" s="47"/>
      <c r="L39" s="47"/>
      <c r="M39" s="47"/>
      <c r="N39" s="47"/>
      <c r="O39" s="47"/>
      <c r="P39" s="47"/>
      <c r="Q39" s="47"/>
      <c r="R39" s="47"/>
      <c r="S39" s="47"/>
      <c r="T39" s="47"/>
      <c r="U39" s="47"/>
      <c r="V39" s="47"/>
      <c r="W39" s="47"/>
      <c r="X39" s="47"/>
      <c r="Y39" s="47"/>
      <c r="Z39" s="47"/>
      <c r="AA39" s="46"/>
    </row>
    <row r="40" spans="2:27" ht="22.5" x14ac:dyDescent="0.25">
      <c r="B40" s="44">
        <v>25</v>
      </c>
      <c r="C40" s="45"/>
      <c r="D40" s="46" t="s">
        <v>347</v>
      </c>
      <c r="E40" s="47"/>
      <c r="F40" s="47" t="s">
        <v>311</v>
      </c>
      <c r="G40" s="47"/>
      <c r="H40" s="47"/>
      <c r="I40" s="47"/>
      <c r="J40" s="47"/>
      <c r="K40" s="47"/>
      <c r="L40" s="47"/>
      <c r="M40" s="47"/>
      <c r="N40" s="47"/>
      <c r="O40" s="47"/>
      <c r="P40" s="47"/>
      <c r="Q40" s="47"/>
      <c r="R40" s="47"/>
      <c r="S40" s="47"/>
      <c r="T40" s="47"/>
      <c r="U40" s="47"/>
      <c r="V40" s="47"/>
      <c r="W40" s="47"/>
      <c r="X40" s="47"/>
      <c r="Y40" s="47"/>
      <c r="Z40" s="47"/>
      <c r="AA40" s="46"/>
    </row>
  </sheetData>
  <mergeCells count="26">
    <mergeCell ref="AA2:AA3"/>
    <mergeCell ref="Y2:Y3"/>
    <mergeCell ref="Z2:Z3"/>
    <mergeCell ref="H2:H3"/>
    <mergeCell ref="I2:I3"/>
    <mergeCell ref="J2:J3"/>
    <mergeCell ref="K2:K3"/>
    <mergeCell ref="L2:L3"/>
    <mergeCell ref="M2:M3"/>
    <mergeCell ref="W2:W3"/>
    <mergeCell ref="X2:X3"/>
    <mergeCell ref="N2:N3"/>
    <mergeCell ref="O2:O3"/>
    <mergeCell ref="P2:P3"/>
    <mergeCell ref="Q2:Q3"/>
    <mergeCell ref="R2:R3"/>
    <mergeCell ref="S2:S3"/>
    <mergeCell ref="T2:T3"/>
    <mergeCell ref="U2:U3"/>
    <mergeCell ref="V2:V3"/>
    <mergeCell ref="G2:G3"/>
    <mergeCell ref="B2:B3"/>
    <mergeCell ref="C2:C3"/>
    <mergeCell ref="D2:D3"/>
    <mergeCell ref="E2:E3"/>
    <mergeCell ref="F2:F3"/>
  </mergeCells>
  <pageMargins left="0.23622047244094491" right="0.23622047244094491" top="0.74803149606299213" bottom="0.74803149606299213" header="0.31496062992125984" footer="0.31496062992125984"/>
  <pageSetup scale="57"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1F2D0-BB6B-4A75-A853-A03095C3853C}">
  <dimension ref="A1:T34"/>
  <sheetViews>
    <sheetView view="pageBreakPreview" topLeftCell="E16" zoomScale="60" zoomScaleNormal="75" workbookViewId="0">
      <selection activeCell="K10" sqref="K10:M10"/>
    </sheetView>
  </sheetViews>
  <sheetFormatPr baseColWidth="10" defaultColWidth="11.5703125" defaultRowHeight="15" x14ac:dyDescent="0.25"/>
  <cols>
    <col min="2" max="2" width="20.85546875" customWidth="1"/>
    <col min="3" max="3" width="35.85546875" customWidth="1"/>
    <col min="4" max="4" width="88.140625" customWidth="1"/>
    <col min="5" max="5" width="31" customWidth="1"/>
    <col min="6" max="6" width="25.28515625" style="42" customWidth="1"/>
    <col min="7" max="7" width="18.85546875" style="42" customWidth="1"/>
    <col min="8" max="8" width="21.7109375" style="42" customWidth="1"/>
    <col min="9" max="9" width="18.28515625" style="42" customWidth="1"/>
    <col min="10" max="13" width="11.5703125" style="42"/>
    <col min="14" max="17" width="16.7109375" style="42" hidden="1" customWidth="1"/>
    <col min="18" max="18" width="25.85546875" style="42" hidden="1" customWidth="1"/>
    <col min="19" max="19" width="34.42578125" style="262" customWidth="1"/>
    <col min="20" max="20" width="17.5703125" style="42" customWidth="1"/>
  </cols>
  <sheetData>
    <row r="1" spans="1:20" x14ac:dyDescent="0.25">
      <c r="A1" s="727" t="s">
        <v>348</v>
      </c>
      <c r="B1" s="717" t="s">
        <v>349</v>
      </c>
      <c r="C1" s="717" t="s">
        <v>350</v>
      </c>
      <c r="D1" s="717" t="s">
        <v>351</v>
      </c>
      <c r="E1" s="717" t="s">
        <v>352</v>
      </c>
      <c r="F1" s="717" t="s">
        <v>353</v>
      </c>
      <c r="G1" s="717" t="s">
        <v>354</v>
      </c>
      <c r="H1" s="718" t="s">
        <v>209</v>
      </c>
      <c r="I1" s="203" t="s">
        <v>355</v>
      </c>
      <c r="J1" s="719" t="s">
        <v>356</v>
      </c>
      <c r="K1" s="719"/>
      <c r="L1" s="719"/>
      <c r="M1" s="720"/>
      <c r="N1" s="772" t="s">
        <v>357</v>
      </c>
      <c r="O1" s="773"/>
      <c r="P1" s="773"/>
      <c r="Q1" s="774"/>
      <c r="R1" s="739" t="s">
        <v>215</v>
      </c>
      <c r="S1" s="775" t="s">
        <v>358</v>
      </c>
      <c r="T1" s="739" t="s">
        <v>359</v>
      </c>
    </row>
    <row r="2" spans="1:20" ht="61.9" customHeight="1" x14ac:dyDescent="0.25">
      <c r="A2" s="728"/>
      <c r="B2" s="717"/>
      <c r="C2" s="717"/>
      <c r="D2" s="717"/>
      <c r="E2" s="717"/>
      <c r="F2" s="717"/>
      <c r="G2" s="717"/>
      <c r="H2" s="718"/>
      <c r="I2" s="203" t="s">
        <v>353</v>
      </c>
      <c r="J2" s="203">
        <v>2024</v>
      </c>
      <c r="K2" s="203">
        <v>2025</v>
      </c>
      <c r="L2" s="203">
        <v>2026</v>
      </c>
      <c r="M2" s="205">
        <v>2027</v>
      </c>
      <c r="N2" s="258" t="s">
        <v>360</v>
      </c>
      <c r="O2" s="258" t="s">
        <v>361</v>
      </c>
      <c r="P2" s="258" t="s">
        <v>362</v>
      </c>
      <c r="Q2" s="258" t="s">
        <v>363</v>
      </c>
      <c r="R2" s="771"/>
      <c r="S2" s="776"/>
      <c r="T2" s="771"/>
    </row>
    <row r="3" spans="1:20" ht="153" customHeight="1" x14ac:dyDescent="0.25">
      <c r="A3" s="209" t="s">
        <v>364</v>
      </c>
      <c r="B3" s="210" t="s">
        <v>365</v>
      </c>
      <c r="C3" s="211" t="s">
        <v>366</v>
      </c>
      <c r="D3" s="212" t="s">
        <v>367</v>
      </c>
      <c r="E3" s="213" t="s">
        <v>368</v>
      </c>
      <c r="F3" s="214" t="s">
        <v>369</v>
      </c>
      <c r="G3" s="215" t="s">
        <v>134</v>
      </c>
      <c r="H3" s="216" t="s">
        <v>370</v>
      </c>
      <c r="I3" s="216" t="s">
        <v>371</v>
      </c>
      <c r="J3" s="217">
        <v>0.6</v>
      </c>
      <c r="K3" s="217">
        <v>0.65</v>
      </c>
      <c r="L3" s="218">
        <v>0.7</v>
      </c>
      <c r="M3" s="219">
        <v>0.75</v>
      </c>
      <c r="N3" s="227"/>
      <c r="O3" s="259"/>
      <c r="P3" s="222"/>
      <c r="Q3" s="227"/>
      <c r="R3" s="257"/>
      <c r="S3" s="207" t="s">
        <v>372</v>
      </c>
      <c r="T3" s="208"/>
    </row>
    <row r="4" spans="1:20" ht="78.75" customHeight="1" x14ac:dyDescent="0.25">
      <c r="A4" s="721" t="s">
        <v>373</v>
      </c>
      <c r="B4" s="722" t="s">
        <v>374</v>
      </c>
      <c r="C4" s="717" t="s">
        <v>375</v>
      </c>
      <c r="D4" s="723" t="s">
        <v>376</v>
      </c>
      <c r="E4" s="213" t="s">
        <v>377</v>
      </c>
      <c r="F4" s="214" t="s">
        <v>378</v>
      </c>
      <c r="G4" s="215" t="s">
        <v>134</v>
      </c>
      <c r="H4" s="216" t="s">
        <v>379</v>
      </c>
      <c r="I4" s="216" t="s">
        <v>380</v>
      </c>
      <c r="J4" s="217">
        <v>0.2</v>
      </c>
      <c r="K4" s="217">
        <v>0.4</v>
      </c>
      <c r="L4" s="218">
        <v>0.6</v>
      </c>
      <c r="M4" s="222">
        <v>0.8</v>
      </c>
      <c r="N4" s="218"/>
      <c r="O4" s="218"/>
      <c r="P4" s="218"/>
      <c r="Q4" s="218"/>
      <c r="R4" s="206"/>
      <c r="S4" s="729" t="s">
        <v>381</v>
      </c>
      <c r="T4" s="208"/>
    </row>
    <row r="5" spans="1:20" ht="94.5" x14ac:dyDescent="0.25">
      <c r="A5" s="721"/>
      <c r="B5" s="722"/>
      <c r="C5" s="717"/>
      <c r="D5" s="723"/>
      <c r="E5" s="223" t="s">
        <v>382</v>
      </c>
      <c r="F5" s="214" t="s">
        <v>383</v>
      </c>
      <c r="G5" s="215" t="s">
        <v>384</v>
      </c>
      <c r="H5" s="216" t="s">
        <v>385</v>
      </c>
      <c r="I5" s="216" t="s">
        <v>386</v>
      </c>
      <c r="J5" s="217">
        <v>0.5</v>
      </c>
      <c r="K5" s="217">
        <v>0.7</v>
      </c>
      <c r="L5" s="218">
        <v>0.9</v>
      </c>
      <c r="M5" s="222" t="s">
        <v>387</v>
      </c>
      <c r="N5" s="222"/>
      <c r="O5" s="222"/>
      <c r="P5" s="222"/>
      <c r="Q5" s="222"/>
      <c r="R5" s="206"/>
      <c r="S5" s="729"/>
      <c r="T5" s="208"/>
    </row>
    <row r="6" spans="1:20" ht="40.5" x14ac:dyDescent="0.25">
      <c r="A6" s="721"/>
      <c r="B6" s="722"/>
      <c r="C6" s="717"/>
      <c r="D6" s="723"/>
      <c r="E6" s="223" t="s">
        <v>388</v>
      </c>
      <c r="F6" s="224" t="s">
        <v>389</v>
      </c>
      <c r="G6" s="203" t="s">
        <v>390</v>
      </c>
      <c r="H6" s="225" t="s">
        <v>391</v>
      </c>
      <c r="I6" s="226" t="s">
        <v>392</v>
      </c>
      <c r="J6" s="182">
        <v>0.6</v>
      </c>
      <c r="K6" s="182">
        <v>0.8</v>
      </c>
      <c r="L6" s="183">
        <v>0.9</v>
      </c>
      <c r="M6" s="183">
        <v>0.95</v>
      </c>
      <c r="N6" s="183"/>
      <c r="O6" s="183"/>
      <c r="P6" s="183"/>
      <c r="Q6" s="183"/>
      <c r="R6" s="206"/>
      <c r="S6" s="729"/>
      <c r="T6" s="208"/>
    </row>
    <row r="7" spans="1:20" ht="87.75" customHeight="1" x14ac:dyDescent="0.25">
      <c r="A7" s="721"/>
      <c r="B7" s="722"/>
      <c r="C7" s="717"/>
      <c r="D7" s="221" t="s">
        <v>393</v>
      </c>
      <c r="E7" s="223" t="s">
        <v>394</v>
      </c>
      <c r="F7" s="224" t="s">
        <v>395</v>
      </c>
      <c r="G7" s="227">
        <v>0.9</v>
      </c>
      <c r="H7" s="225" t="s">
        <v>396</v>
      </c>
      <c r="I7" s="225" t="s">
        <v>397</v>
      </c>
      <c r="J7" s="182">
        <v>0.15</v>
      </c>
      <c r="K7" s="182">
        <v>0.3</v>
      </c>
      <c r="L7" s="183">
        <v>0.45</v>
      </c>
      <c r="M7" s="183">
        <v>0.6</v>
      </c>
      <c r="N7" s="183"/>
      <c r="O7" s="183"/>
      <c r="P7" s="183"/>
      <c r="Q7" s="183"/>
      <c r="R7" s="206"/>
      <c r="S7" s="207" t="s">
        <v>398</v>
      </c>
      <c r="T7" s="208"/>
    </row>
    <row r="8" spans="1:20" ht="69" customHeight="1" x14ac:dyDescent="0.25">
      <c r="A8" s="721"/>
      <c r="B8" s="730" t="s">
        <v>399</v>
      </c>
      <c r="C8" s="733" t="s">
        <v>400</v>
      </c>
      <c r="D8" s="229" t="s">
        <v>401</v>
      </c>
      <c r="E8" s="223" t="s">
        <v>402</v>
      </c>
      <c r="F8" s="224" t="s">
        <v>403</v>
      </c>
      <c r="G8" s="203" t="s">
        <v>404</v>
      </c>
      <c r="H8" s="225" t="s">
        <v>405</v>
      </c>
      <c r="I8" s="225" t="s">
        <v>406</v>
      </c>
      <c r="J8" s="203">
        <v>2</v>
      </c>
      <c r="K8" s="203">
        <v>2</v>
      </c>
      <c r="L8" s="203">
        <v>2</v>
      </c>
      <c r="M8" s="205">
        <v>2</v>
      </c>
      <c r="N8" s="205"/>
      <c r="O8" s="205"/>
      <c r="P8" s="205"/>
      <c r="Q8" s="205"/>
      <c r="R8" s="206"/>
      <c r="S8" s="207" t="s">
        <v>407</v>
      </c>
      <c r="T8" s="208"/>
    </row>
    <row r="9" spans="1:20" ht="94.5" x14ac:dyDescent="0.25">
      <c r="A9" s="721"/>
      <c r="B9" s="731"/>
      <c r="C9" s="734"/>
      <c r="D9" s="216" t="s">
        <v>408</v>
      </c>
      <c r="E9" s="216" t="s">
        <v>409</v>
      </c>
      <c r="F9" s="226" t="s">
        <v>410</v>
      </c>
      <c r="G9" s="203" t="s">
        <v>411</v>
      </c>
      <c r="H9" s="225" t="s">
        <v>412</v>
      </c>
      <c r="I9" s="226" t="s">
        <v>413</v>
      </c>
      <c r="J9" s="203">
        <v>2</v>
      </c>
      <c r="K9" s="203">
        <v>2</v>
      </c>
      <c r="L9" s="203">
        <v>2</v>
      </c>
      <c r="M9" s="205">
        <v>2</v>
      </c>
      <c r="N9" s="205"/>
      <c r="O9" s="205"/>
      <c r="P9" s="205"/>
      <c r="Q9" s="205"/>
      <c r="R9" s="206"/>
      <c r="S9" s="207" t="s">
        <v>414</v>
      </c>
      <c r="T9" s="208"/>
    </row>
    <row r="10" spans="1:20" ht="67.5" x14ac:dyDescent="0.25">
      <c r="A10" s="721"/>
      <c r="B10" s="731"/>
      <c r="C10" s="734"/>
      <c r="D10" s="216" t="s">
        <v>415</v>
      </c>
      <c r="E10" s="216" t="s">
        <v>416</v>
      </c>
      <c r="F10" s="226" t="s">
        <v>417</v>
      </c>
      <c r="G10" s="227">
        <v>0.8</v>
      </c>
      <c r="H10" s="225" t="s">
        <v>418</v>
      </c>
      <c r="I10" s="226" t="s">
        <v>419</v>
      </c>
      <c r="J10" s="203" t="s">
        <v>102</v>
      </c>
      <c r="K10" s="182">
        <v>0.25</v>
      </c>
      <c r="L10" s="182">
        <v>0.5</v>
      </c>
      <c r="M10" s="183">
        <v>0.75</v>
      </c>
      <c r="N10" s="183"/>
      <c r="O10" s="183"/>
      <c r="P10" s="183"/>
      <c r="Q10" s="183"/>
      <c r="R10" s="206"/>
      <c r="S10" s="207" t="s">
        <v>420</v>
      </c>
      <c r="T10" s="208"/>
    </row>
    <row r="11" spans="1:20" ht="54" x14ac:dyDescent="0.25">
      <c r="A11" s="721"/>
      <c r="B11" s="732"/>
      <c r="C11" s="735"/>
      <c r="D11" s="216" t="s">
        <v>421</v>
      </c>
      <c r="E11" s="216" t="s">
        <v>422</v>
      </c>
      <c r="F11" s="226" t="s">
        <v>423</v>
      </c>
      <c r="G11" s="227">
        <v>0.9</v>
      </c>
      <c r="H11" s="225" t="s">
        <v>424</v>
      </c>
      <c r="I11" s="226" t="s">
        <v>425</v>
      </c>
      <c r="J11" s="203" t="s">
        <v>102</v>
      </c>
      <c r="K11" s="184" t="s">
        <v>426</v>
      </c>
      <c r="L11" s="180" t="s">
        <v>427</v>
      </c>
      <c r="M11" s="181" t="s">
        <v>427</v>
      </c>
      <c r="N11" s="181"/>
      <c r="O11" s="181"/>
      <c r="P11" s="181"/>
      <c r="Q11" s="181"/>
      <c r="R11" s="206"/>
      <c r="S11" s="207" t="s">
        <v>428</v>
      </c>
      <c r="T11" s="208"/>
    </row>
    <row r="12" spans="1:20" ht="27" x14ac:dyDescent="0.25">
      <c r="A12" s="721"/>
      <c r="B12" s="730" t="s">
        <v>429</v>
      </c>
      <c r="C12" s="733" t="s">
        <v>430</v>
      </c>
      <c r="D12" s="216" t="s">
        <v>431</v>
      </c>
      <c r="E12" s="736" t="s">
        <v>432</v>
      </c>
      <c r="F12" s="736" t="s">
        <v>433</v>
      </c>
      <c r="G12" s="739" t="s">
        <v>426</v>
      </c>
      <c r="H12" s="736" t="s">
        <v>434</v>
      </c>
      <c r="I12" s="736" t="s">
        <v>435</v>
      </c>
      <c r="J12" s="724">
        <v>0.2</v>
      </c>
      <c r="K12" s="724">
        <v>0.4</v>
      </c>
      <c r="L12" s="724">
        <v>0.6</v>
      </c>
      <c r="M12" s="741">
        <v>0.8</v>
      </c>
      <c r="N12" s="185"/>
      <c r="O12" s="185"/>
      <c r="P12" s="185"/>
      <c r="Q12" s="185"/>
      <c r="R12" s="206"/>
      <c r="S12" s="207" t="s">
        <v>436</v>
      </c>
      <c r="T12" s="208"/>
    </row>
    <row r="13" spans="1:20" ht="27" x14ac:dyDescent="0.25">
      <c r="A13" s="721"/>
      <c r="B13" s="731"/>
      <c r="C13" s="734"/>
      <c r="D13" s="216" t="s">
        <v>437</v>
      </c>
      <c r="E13" s="737"/>
      <c r="F13" s="737"/>
      <c r="G13" s="740"/>
      <c r="H13" s="737"/>
      <c r="I13" s="737"/>
      <c r="J13" s="725"/>
      <c r="K13" s="725"/>
      <c r="L13" s="725"/>
      <c r="M13" s="742"/>
      <c r="N13" s="186"/>
      <c r="O13" s="186"/>
      <c r="P13" s="186"/>
      <c r="Q13" s="186"/>
      <c r="R13" s="206"/>
      <c r="S13" s="207" t="s">
        <v>438</v>
      </c>
      <c r="T13" s="208"/>
    </row>
    <row r="14" spans="1:20" ht="27" x14ac:dyDescent="0.25">
      <c r="A14" s="721"/>
      <c r="B14" s="731"/>
      <c r="C14" s="734"/>
      <c r="D14" s="216" t="s">
        <v>439</v>
      </c>
      <c r="E14" s="738"/>
      <c r="F14" s="737"/>
      <c r="G14" s="740"/>
      <c r="H14" s="738"/>
      <c r="I14" s="738"/>
      <c r="J14" s="726"/>
      <c r="K14" s="726"/>
      <c r="L14" s="726"/>
      <c r="M14" s="743"/>
      <c r="N14" s="187"/>
      <c r="O14" s="187"/>
      <c r="P14" s="187"/>
      <c r="Q14" s="187"/>
      <c r="R14" s="206"/>
      <c r="S14" s="207" t="s">
        <v>256</v>
      </c>
      <c r="T14" s="208"/>
    </row>
    <row r="15" spans="1:20" ht="63.75" x14ac:dyDescent="0.25">
      <c r="A15" s="721" t="s">
        <v>440</v>
      </c>
      <c r="B15" s="233" t="s">
        <v>441</v>
      </c>
      <c r="C15" s="228" t="s">
        <v>442</v>
      </c>
      <c r="D15" s="230" t="s">
        <v>443</v>
      </c>
      <c r="E15" s="234" t="s">
        <v>444</v>
      </c>
      <c r="F15" s="223" t="s">
        <v>445</v>
      </c>
      <c r="G15" s="235">
        <v>0.8</v>
      </c>
      <c r="H15" s="753" t="s">
        <v>446</v>
      </c>
      <c r="I15" s="736" t="s">
        <v>435</v>
      </c>
      <c r="J15" s="744">
        <v>0.2</v>
      </c>
      <c r="K15" s="744">
        <v>0.4</v>
      </c>
      <c r="L15" s="744">
        <v>0.6</v>
      </c>
      <c r="M15" s="746">
        <v>0.8</v>
      </c>
      <c r="N15" s="236"/>
      <c r="O15" s="236"/>
      <c r="P15" s="236"/>
      <c r="Q15" s="236"/>
      <c r="R15" s="206"/>
      <c r="S15" s="207" t="s">
        <v>447</v>
      </c>
      <c r="T15" s="208"/>
    </row>
    <row r="16" spans="1:20" ht="189" x14ac:dyDescent="0.25">
      <c r="A16" s="721"/>
      <c r="B16" s="233" t="s">
        <v>448</v>
      </c>
      <c r="C16" s="228" t="s">
        <v>449</v>
      </c>
      <c r="D16" s="230" t="s">
        <v>450</v>
      </c>
      <c r="E16" s="234" t="s">
        <v>368</v>
      </c>
      <c r="F16" s="223" t="s">
        <v>451</v>
      </c>
      <c r="G16" s="220" t="s">
        <v>134</v>
      </c>
      <c r="H16" s="754"/>
      <c r="I16" s="738"/>
      <c r="J16" s="745"/>
      <c r="K16" s="745"/>
      <c r="L16" s="745"/>
      <c r="M16" s="747"/>
      <c r="N16" s="237"/>
      <c r="O16" s="237"/>
      <c r="P16" s="237"/>
      <c r="Q16" s="237"/>
      <c r="R16" s="206"/>
      <c r="S16" s="207" t="s">
        <v>452</v>
      </c>
      <c r="T16" s="208"/>
    </row>
    <row r="17" spans="1:20" ht="77.25" customHeight="1" x14ac:dyDescent="0.25">
      <c r="A17" s="721" t="s">
        <v>453</v>
      </c>
      <c r="B17" s="748" t="s">
        <v>454</v>
      </c>
      <c r="C17" s="750" t="s">
        <v>455</v>
      </c>
      <c r="D17" s="238" t="s">
        <v>456</v>
      </c>
      <c r="E17" s="239" t="s">
        <v>457</v>
      </c>
      <c r="F17" s="214" t="s">
        <v>458</v>
      </c>
      <c r="G17" s="215" t="s">
        <v>459</v>
      </c>
      <c r="H17" s="225" t="s">
        <v>460</v>
      </c>
      <c r="I17" s="240" t="s">
        <v>461</v>
      </c>
      <c r="J17" s="217" t="s">
        <v>459</v>
      </c>
      <c r="K17" s="217" t="s">
        <v>459</v>
      </c>
      <c r="L17" s="217" t="s">
        <v>459</v>
      </c>
      <c r="M17" s="218" t="s">
        <v>459</v>
      </c>
      <c r="N17" s="218"/>
      <c r="O17" s="218"/>
      <c r="P17" s="218"/>
      <c r="Q17" s="218"/>
      <c r="R17" s="225"/>
      <c r="S17" s="207" t="s">
        <v>462</v>
      </c>
      <c r="T17" s="208"/>
    </row>
    <row r="18" spans="1:20" ht="54" x14ac:dyDescent="0.25">
      <c r="A18" s="721"/>
      <c r="B18" s="749"/>
      <c r="C18" s="751"/>
      <c r="D18" s="238" t="s">
        <v>463</v>
      </c>
      <c r="E18" s="239" t="s">
        <v>464</v>
      </c>
      <c r="F18" s="224" t="s">
        <v>465</v>
      </c>
      <c r="G18" s="203" t="s">
        <v>134</v>
      </c>
      <c r="H18" s="225" t="s">
        <v>466</v>
      </c>
      <c r="I18" s="225" t="s">
        <v>467</v>
      </c>
      <c r="J18" s="227">
        <v>0.5</v>
      </c>
      <c r="K18" s="227">
        <v>0.8</v>
      </c>
      <c r="L18" s="227">
        <v>0.9</v>
      </c>
      <c r="M18" s="222" t="s">
        <v>387</v>
      </c>
      <c r="N18" s="222"/>
      <c r="O18" s="222"/>
      <c r="P18" s="222"/>
      <c r="Q18" s="222"/>
      <c r="R18" s="225"/>
      <c r="S18" s="207" t="s">
        <v>468</v>
      </c>
      <c r="T18" s="208"/>
    </row>
    <row r="19" spans="1:20" ht="121.5" customHeight="1" x14ac:dyDescent="0.25">
      <c r="A19" s="721"/>
      <c r="B19" s="749"/>
      <c r="C19" s="751"/>
      <c r="D19" s="238" t="s">
        <v>469</v>
      </c>
      <c r="E19" s="239" t="s">
        <v>470</v>
      </c>
      <c r="F19" s="224" t="s">
        <v>471</v>
      </c>
      <c r="G19" s="227">
        <v>0.35</v>
      </c>
      <c r="H19" s="225" t="s">
        <v>472</v>
      </c>
      <c r="I19" s="225" t="s">
        <v>461</v>
      </c>
      <c r="J19" s="227">
        <v>0.75</v>
      </c>
      <c r="K19" s="227">
        <v>0.8</v>
      </c>
      <c r="L19" s="227">
        <v>0.8</v>
      </c>
      <c r="M19" s="222">
        <v>0.8</v>
      </c>
      <c r="N19" s="222"/>
      <c r="O19" s="222"/>
      <c r="P19" s="222"/>
      <c r="Q19" s="222"/>
      <c r="R19" s="225"/>
      <c r="S19" s="207" t="s">
        <v>473</v>
      </c>
      <c r="T19" s="208"/>
    </row>
    <row r="20" spans="1:20" ht="54" x14ac:dyDescent="0.25">
      <c r="A20" s="721"/>
      <c r="B20" s="749"/>
      <c r="C20" s="752"/>
      <c r="D20" s="241" t="s">
        <v>474</v>
      </c>
      <c r="E20" s="242" t="s">
        <v>475</v>
      </c>
      <c r="F20" s="224" t="s">
        <v>476</v>
      </c>
      <c r="G20" s="203" t="s">
        <v>477</v>
      </c>
      <c r="H20" s="225" t="s">
        <v>478</v>
      </c>
      <c r="I20" s="225" t="s">
        <v>479</v>
      </c>
      <c r="J20" s="227" t="s">
        <v>480</v>
      </c>
      <c r="K20" s="227" t="s">
        <v>480</v>
      </c>
      <c r="L20" s="227" t="s">
        <v>480</v>
      </c>
      <c r="M20" s="222" t="s">
        <v>480</v>
      </c>
      <c r="N20" s="222"/>
      <c r="O20" s="222"/>
      <c r="P20" s="222"/>
      <c r="Q20" s="222"/>
      <c r="R20" s="206"/>
      <c r="S20" s="207" t="s">
        <v>481</v>
      </c>
      <c r="T20" s="208"/>
    </row>
    <row r="21" spans="1:20" ht="54" x14ac:dyDescent="0.25">
      <c r="A21" s="721" t="s">
        <v>482</v>
      </c>
      <c r="B21" s="722" t="s">
        <v>483</v>
      </c>
      <c r="C21" s="755" t="s">
        <v>484</v>
      </c>
      <c r="D21" s="229" t="s">
        <v>485</v>
      </c>
      <c r="E21" s="762" t="s">
        <v>486</v>
      </c>
      <c r="F21" s="753" t="s">
        <v>487</v>
      </c>
      <c r="G21" s="739" t="s">
        <v>488</v>
      </c>
      <c r="H21" s="225" t="s">
        <v>489</v>
      </c>
      <c r="I21" s="225" t="s">
        <v>490</v>
      </c>
      <c r="J21" s="227">
        <v>0.25</v>
      </c>
      <c r="K21" s="227">
        <v>0.3</v>
      </c>
      <c r="L21" s="227">
        <v>0.35</v>
      </c>
      <c r="M21" s="222">
        <v>0.4</v>
      </c>
      <c r="N21" s="222"/>
      <c r="O21" s="222"/>
      <c r="P21" s="222"/>
      <c r="Q21" s="222"/>
      <c r="R21" s="206"/>
      <c r="S21" s="729" t="s">
        <v>491</v>
      </c>
      <c r="T21" s="208"/>
    </row>
    <row r="22" spans="1:20" ht="67.5" x14ac:dyDescent="0.25">
      <c r="A22" s="721"/>
      <c r="B22" s="722"/>
      <c r="C22" s="756"/>
      <c r="D22" s="723" t="s">
        <v>492</v>
      </c>
      <c r="E22" s="762"/>
      <c r="F22" s="763"/>
      <c r="G22" s="740"/>
      <c r="H22" s="225" t="s">
        <v>493</v>
      </c>
      <c r="I22" s="206" t="s">
        <v>494</v>
      </c>
      <c r="J22" s="227">
        <v>0.95</v>
      </c>
      <c r="K22" s="227">
        <v>0.95</v>
      </c>
      <c r="L22" s="227">
        <v>0.95</v>
      </c>
      <c r="M22" s="222">
        <v>0.95</v>
      </c>
      <c r="N22" s="222"/>
      <c r="O22" s="222"/>
      <c r="P22" s="222"/>
      <c r="Q22" s="222"/>
      <c r="R22" s="206"/>
      <c r="S22" s="729"/>
      <c r="T22" s="208"/>
    </row>
    <row r="23" spans="1:20" ht="54" x14ac:dyDescent="0.25">
      <c r="A23" s="721"/>
      <c r="B23" s="722"/>
      <c r="C23" s="756"/>
      <c r="D23" s="723"/>
      <c r="E23" s="762"/>
      <c r="F23" s="754"/>
      <c r="G23" s="771"/>
      <c r="H23" s="226" t="s">
        <v>495</v>
      </c>
      <c r="I23" s="243" t="s">
        <v>496</v>
      </c>
      <c r="J23" s="203" t="s">
        <v>102</v>
      </c>
      <c r="K23" s="227">
        <v>0.9</v>
      </c>
      <c r="L23" s="227">
        <v>0.95</v>
      </c>
      <c r="M23" s="222">
        <v>0.95</v>
      </c>
      <c r="N23" s="222"/>
      <c r="O23" s="222"/>
      <c r="P23" s="222"/>
      <c r="Q23" s="222"/>
      <c r="R23" s="206"/>
      <c r="S23" s="729"/>
      <c r="T23" s="208"/>
    </row>
    <row r="24" spans="1:20" ht="67.5" x14ac:dyDescent="0.25">
      <c r="A24" s="721"/>
      <c r="B24" s="722"/>
      <c r="C24" s="757"/>
      <c r="D24" s="230" t="s">
        <v>497</v>
      </c>
      <c r="E24" s="232" t="s">
        <v>498</v>
      </c>
      <c r="F24" s="230" t="s">
        <v>499</v>
      </c>
      <c r="G24" s="231" t="s">
        <v>500</v>
      </c>
      <c r="H24" s="244" t="s">
        <v>501</v>
      </c>
      <c r="I24" s="230" t="s">
        <v>502</v>
      </c>
      <c r="J24" s="245" t="s">
        <v>102</v>
      </c>
      <c r="K24" s="245">
        <v>0.8</v>
      </c>
      <c r="L24" s="245">
        <v>0.9</v>
      </c>
      <c r="M24" s="246">
        <v>0.9</v>
      </c>
      <c r="N24" s="246"/>
      <c r="O24" s="246"/>
      <c r="P24" s="246"/>
      <c r="Q24" s="246"/>
      <c r="R24" s="206"/>
      <c r="S24" s="729"/>
      <c r="T24" s="208"/>
    </row>
    <row r="25" spans="1:20" ht="40.5" x14ac:dyDescent="0.25">
      <c r="A25" s="721"/>
      <c r="B25" s="764" t="s">
        <v>503</v>
      </c>
      <c r="C25" s="766" t="s">
        <v>504</v>
      </c>
      <c r="D25" s="226" t="s">
        <v>505</v>
      </c>
      <c r="E25" s="226" t="s">
        <v>506</v>
      </c>
      <c r="F25" s="247" t="s">
        <v>507</v>
      </c>
      <c r="G25" s="203">
        <v>70</v>
      </c>
      <c r="H25" s="718" t="s">
        <v>508</v>
      </c>
      <c r="I25" s="779" t="s">
        <v>509</v>
      </c>
      <c r="J25" s="777">
        <v>0.1</v>
      </c>
      <c r="K25" s="777">
        <v>0.3</v>
      </c>
      <c r="L25" s="777">
        <v>0.5</v>
      </c>
      <c r="M25" s="778">
        <v>0.7</v>
      </c>
      <c r="N25" s="222"/>
      <c r="O25" s="222"/>
      <c r="P25" s="222"/>
      <c r="Q25" s="222"/>
      <c r="R25" s="206"/>
      <c r="S25" s="729" t="s">
        <v>510</v>
      </c>
      <c r="T25" s="208"/>
    </row>
    <row r="26" spans="1:20" ht="40.5" x14ac:dyDescent="0.25">
      <c r="A26" s="721"/>
      <c r="B26" s="765"/>
      <c r="C26" s="766"/>
      <c r="D26" s="226" t="s">
        <v>511</v>
      </c>
      <c r="E26" s="226" t="s">
        <v>512</v>
      </c>
      <c r="F26" s="247" t="s">
        <v>513</v>
      </c>
      <c r="G26" s="203">
        <v>55</v>
      </c>
      <c r="H26" s="718"/>
      <c r="I26" s="779"/>
      <c r="J26" s="777"/>
      <c r="K26" s="777"/>
      <c r="L26" s="777"/>
      <c r="M26" s="778"/>
      <c r="N26" s="222"/>
      <c r="O26" s="222"/>
      <c r="P26" s="222"/>
      <c r="Q26" s="222"/>
      <c r="R26" s="206"/>
      <c r="S26" s="729"/>
      <c r="T26" s="208"/>
    </row>
    <row r="27" spans="1:20" ht="54" x14ac:dyDescent="0.25">
      <c r="A27" s="721" t="s">
        <v>514</v>
      </c>
      <c r="B27" s="759" t="s">
        <v>515</v>
      </c>
      <c r="C27" s="760" t="s">
        <v>516</v>
      </c>
      <c r="D27" s="216" t="s">
        <v>517</v>
      </c>
      <c r="E27" s="216" t="s">
        <v>518</v>
      </c>
      <c r="F27" s="216" t="s">
        <v>519</v>
      </c>
      <c r="G27" s="248">
        <v>1</v>
      </c>
      <c r="H27" s="240" t="s">
        <v>520</v>
      </c>
      <c r="I27" s="240" t="s">
        <v>521</v>
      </c>
      <c r="J27" s="217">
        <v>0.5</v>
      </c>
      <c r="K27" s="217">
        <v>0.7</v>
      </c>
      <c r="L27" s="217">
        <v>0.9</v>
      </c>
      <c r="M27" s="218">
        <v>1</v>
      </c>
      <c r="N27" s="218"/>
      <c r="O27" s="218"/>
      <c r="P27" s="218"/>
      <c r="Q27" s="218"/>
      <c r="R27" s="206"/>
      <c r="S27" s="207" t="s">
        <v>522</v>
      </c>
      <c r="T27" s="208"/>
    </row>
    <row r="28" spans="1:20" ht="96" customHeight="1" x14ac:dyDescent="0.25">
      <c r="A28" s="758"/>
      <c r="B28" s="749"/>
      <c r="C28" s="761"/>
      <c r="D28" s="232" t="s">
        <v>523</v>
      </c>
      <c r="E28" s="232" t="s">
        <v>524</v>
      </c>
      <c r="F28" s="230" t="s">
        <v>525</v>
      </c>
      <c r="G28" s="245">
        <v>0.8</v>
      </c>
      <c r="H28" s="249" t="s">
        <v>526</v>
      </c>
      <c r="I28" s="249" t="s">
        <v>527</v>
      </c>
      <c r="J28" s="250">
        <v>0.9</v>
      </c>
      <c r="K28" s="250">
        <v>0.9</v>
      </c>
      <c r="L28" s="250">
        <v>0.9</v>
      </c>
      <c r="M28" s="251">
        <v>0.9</v>
      </c>
      <c r="N28" s="251"/>
      <c r="O28" s="251"/>
      <c r="P28" s="251"/>
      <c r="Q28" s="251"/>
      <c r="R28" s="206"/>
      <c r="S28" s="207" t="s">
        <v>528</v>
      </c>
      <c r="T28" s="208"/>
    </row>
    <row r="29" spans="1:20" ht="40.5" x14ac:dyDescent="0.25">
      <c r="A29" s="721" t="s">
        <v>529</v>
      </c>
      <c r="B29" s="767" t="s">
        <v>530</v>
      </c>
      <c r="C29" s="767" t="s">
        <v>531</v>
      </c>
      <c r="D29" s="223" t="s">
        <v>532</v>
      </c>
      <c r="E29" s="224" t="s">
        <v>533</v>
      </c>
      <c r="F29" s="226" t="s">
        <v>534</v>
      </c>
      <c r="G29" s="204" t="s">
        <v>535</v>
      </c>
      <c r="H29" s="249" t="s">
        <v>536</v>
      </c>
      <c r="I29" s="249" t="s">
        <v>537</v>
      </c>
      <c r="J29" s="252" t="s">
        <v>538</v>
      </c>
      <c r="K29" s="252" t="s">
        <v>538</v>
      </c>
      <c r="L29" s="252" t="s">
        <v>538</v>
      </c>
      <c r="M29" s="253" t="s">
        <v>538</v>
      </c>
      <c r="N29" s="253"/>
      <c r="O29" s="253"/>
      <c r="P29" s="253"/>
      <c r="Q29" s="253"/>
      <c r="R29" s="206"/>
      <c r="S29" s="207" t="s">
        <v>522</v>
      </c>
      <c r="T29" s="208"/>
    </row>
    <row r="30" spans="1:20" ht="40.5" x14ac:dyDescent="0.25">
      <c r="A30" s="721"/>
      <c r="B30" s="767"/>
      <c r="C30" s="767"/>
      <c r="D30" s="223" t="s">
        <v>539</v>
      </c>
      <c r="E30" s="224" t="s">
        <v>540</v>
      </c>
      <c r="F30" s="226" t="s">
        <v>541</v>
      </c>
      <c r="G30" s="227" t="s">
        <v>542</v>
      </c>
      <c r="H30" s="249" t="s">
        <v>543</v>
      </c>
      <c r="I30" s="249" t="s">
        <v>544</v>
      </c>
      <c r="J30" s="254" t="s">
        <v>545</v>
      </c>
      <c r="K30" s="254" t="s">
        <v>545</v>
      </c>
      <c r="L30" s="254" t="s">
        <v>545</v>
      </c>
      <c r="M30" s="255" t="s">
        <v>545</v>
      </c>
      <c r="N30" s="255"/>
      <c r="O30" s="255"/>
      <c r="P30" s="255"/>
      <c r="Q30" s="255"/>
      <c r="R30" s="206"/>
      <c r="S30" s="207" t="s">
        <v>546</v>
      </c>
      <c r="T30" s="208"/>
    </row>
    <row r="31" spans="1:20" ht="94.5" x14ac:dyDescent="0.25">
      <c r="A31" s="768" t="s">
        <v>547</v>
      </c>
      <c r="B31" s="769" t="s">
        <v>548</v>
      </c>
      <c r="C31" s="752" t="s">
        <v>549</v>
      </c>
      <c r="D31" s="214" t="s">
        <v>550</v>
      </c>
      <c r="E31" s="736" t="s">
        <v>551</v>
      </c>
      <c r="F31" s="736" t="s">
        <v>552</v>
      </c>
      <c r="G31" s="739">
        <v>2.86</v>
      </c>
      <c r="H31" s="226" t="s">
        <v>553</v>
      </c>
      <c r="I31" s="226" t="s">
        <v>554</v>
      </c>
      <c r="J31" s="227">
        <v>0.8</v>
      </c>
      <c r="K31" s="227">
        <v>0.85</v>
      </c>
      <c r="L31" s="227">
        <v>0.9</v>
      </c>
      <c r="M31" s="222">
        <v>0.95</v>
      </c>
      <c r="N31" s="222"/>
      <c r="O31" s="222"/>
      <c r="P31" s="222"/>
      <c r="Q31" s="222"/>
      <c r="R31" s="206"/>
      <c r="S31" s="207" t="s">
        <v>555</v>
      </c>
      <c r="T31" s="208"/>
    </row>
    <row r="32" spans="1:20" ht="27" x14ac:dyDescent="0.25">
      <c r="A32" s="721"/>
      <c r="B32" s="770"/>
      <c r="C32" s="767"/>
      <c r="D32" s="224" t="s">
        <v>556</v>
      </c>
      <c r="E32" s="737"/>
      <c r="F32" s="737"/>
      <c r="G32" s="740"/>
      <c r="H32" s="226" t="s">
        <v>557</v>
      </c>
      <c r="I32" s="225" t="s">
        <v>558</v>
      </c>
      <c r="J32" s="203">
        <v>2.09</v>
      </c>
      <c r="K32" s="203">
        <v>2.3199999999999998</v>
      </c>
      <c r="L32" s="203">
        <v>2.58</v>
      </c>
      <c r="M32" s="205">
        <v>2.86</v>
      </c>
      <c r="N32" s="205"/>
      <c r="O32" s="205"/>
      <c r="P32" s="205"/>
      <c r="Q32" s="205"/>
      <c r="R32" s="206"/>
      <c r="S32" s="207" t="s">
        <v>555</v>
      </c>
      <c r="T32" s="208"/>
    </row>
    <row r="33" spans="1:20" ht="54" x14ac:dyDescent="0.25">
      <c r="A33" s="721"/>
      <c r="B33" s="770"/>
      <c r="C33" s="767"/>
      <c r="D33" s="224" t="s">
        <v>559</v>
      </c>
      <c r="E33" s="737"/>
      <c r="F33" s="737"/>
      <c r="G33" s="740"/>
      <c r="H33" s="207" t="s">
        <v>560</v>
      </c>
      <c r="I33" s="225" t="s">
        <v>561</v>
      </c>
      <c r="J33" s="227" t="s">
        <v>102</v>
      </c>
      <c r="K33" s="188">
        <v>2</v>
      </c>
      <c r="L33" s="188">
        <v>3</v>
      </c>
      <c r="M33" s="189">
        <v>5</v>
      </c>
      <c r="N33" s="189"/>
      <c r="O33" s="189"/>
      <c r="P33" s="189"/>
      <c r="Q33" s="189"/>
      <c r="R33" s="206"/>
      <c r="S33" s="207" t="s">
        <v>555</v>
      </c>
      <c r="T33" s="208"/>
    </row>
    <row r="34" spans="1:20" ht="54" x14ac:dyDescent="0.25">
      <c r="A34" s="721"/>
      <c r="B34" s="770"/>
      <c r="C34" s="767"/>
      <c r="D34" s="256" t="s">
        <v>562</v>
      </c>
      <c r="E34" s="738"/>
      <c r="F34" s="738"/>
      <c r="G34" s="771"/>
      <c r="H34" s="226" t="s">
        <v>563</v>
      </c>
      <c r="I34" s="226" t="s">
        <v>564</v>
      </c>
      <c r="J34" s="227">
        <v>0.2</v>
      </c>
      <c r="K34" s="227">
        <v>0.5</v>
      </c>
      <c r="L34" s="227">
        <v>0.75</v>
      </c>
      <c r="M34" s="222">
        <v>1</v>
      </c>
      <c r="N34" s="222"/>
      <c r="O34" s="222"/>
      <c r="P34" s="222"/>
      <c r="Q34" s="222"/>
      <c r="R34" s="206"/>
      <c r="S34" s="207" t="s">
        <v>565</v>
      </c>
      <c r="T34" s="208"/>
    </row>
  </sheetData>
  <mergeCells count="70">
    <mergeCell ref="T1:T2"/>
    <mergeCell ref="E31:E34"/>
    <mergeCell ref="F31:F34"/>
    <mergeCell ref="G31:G34"/>
    <mergeCell ref="N1:Q1"/>
    <mergeCell ref="R1:R2"/>
    <mergeCell ref="S1:S2"/>
    <mergeCell ref="K25:K26"/>
    <mergeCell ref="L25:L26"/>
    <mergeCell ref="M25:M26"/>
    <mergeCell ref="S25:S26"/>
    <mergeCell ref="G21:G23"/>
    <mergeCell ref="S21:S24"/>
    <mergeCell ref="H25:H26"/>
    <mergeCell ref="I25:I26"/>
    <mergeCell ref="J25:J26"/>
    <mergeCell ref="A29:A30"/>
    <mergeCell ref="B29:B30"/>
    <mergeCell ref="C29:C30"/>
    <mergeCell ref="A31:A34"/>
    <mergeCell ref="B31:B34"/>
    <mergeCell ref="C31:C34"/>
    <mergeCell ref="E21:E23"/>
    <mergeCell ref="F21:F23"/>
    <mergeCell ref="D22:D23"/>
    <mergeCell ref="B25:B26"/>
    <mergeCell ref="C25:C26"/>
    <mergeCell ref="A21:A26"/>
    <mergeCell ref="B21:B24"/>
    <mergeCell ref="C21:C24"/>
    <mergeCell ref="A27:A28"/>
    <mergeCell ref="B27:B28"/>
    <mergeCell ref="C27:C28"/>
    <mergeCell ref="L15:L16"/>
    <mergeCell ref="M15:M16"/>
    <mergeCell ref="A17:A20"/>
    <mergeCell ref="B17:B20"/>
    <mergeCell ref="C17:C20"/>
    <mergeCell ref="A15:A16"/>
    <mergeCell ref="H15:H16"/>
    <mergeCell ref="I15:I16"/>
    <mergeCell ref="J15:J16"/>
    <mergeCell ref="K15:K16"/>
    <mergeCell ref="S4:S6"/>
    <mergeCell ref="B8:B11"/>
    <mergeCell ref="C8:C11"/>
    <mergeCell ref="B12:B14"/>
    <mergeCell ref="C12:C14"/>
    <mergeCell ref="E12:E14"/>
    <mergeCell ref="F12:F14"/>
    <mergeCell ref="G12:G14"/>
    <mergeCell ref="H12:H14"/>
    <mergeCell ref="I12:I14"/>
    <mergeCell ref="M12:M14"/>
    <mergeCell ref="G1:G2"/>
    <mergeCell ref="H1:H2"/>
    <mergeCell ref="J1:M1"/>
    <mergeCell ref="A4:A14"/>
    <mergeCell ref="B4:B7"/>
    <mergeCell ref="C4:C7"/>
    <mergeCell ref="D4:D6"/>
    <mergeCell ref="J12:J14"/>
    <mergeCell ref="K12:K14"/>
    <mergeCell ref="L12:L14"/>
    <mergeCell ref="A1:A2"/>
    <mergeCell ref="B1:B2"/>
    <mergeCell ref="C1:C2"/>
    <mergeCell ref="D1:D2"/>
    <mergeCell ref="E1:E2"/>
    <mergeCell ref="F1:F2"/>
  </mergeCells>
  <phoneticPr fontId="30" type="noConversion"/>
  <pageMargins left="0.7" right="0.7" top="0.75" bottom="0.75" header="0.3" footer="0.3"/>
  <pageSetup scale="2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F9D5F-F715-44B5-9193-F1D1FEA78922}">
  <dimension ref="A1:AL22"/>
  <sheetViews>
    <sheetView topLeftCell="H1" zoomScale="80" zoomScaleNormal="80" workbookViewId="0">
      <selection activeCell="AD10" sqref="AD10"/>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3.85546875" style="28" customWidth="1"/>
    <col min="8" max="9" width="31" style="28" customWidth="1"/>
    <col min="10" max="10" width="14" style="28" customWidth="1"/>
    <col min="11" max="11" width="37.140625" style="28" customWidth="1"/>
    <col min="12" max="12" width="27.85546875" style="28" customWidth="1"/>
    <col min="13" max="13" width="39.42578125" style="28" customWidth="1"/>
    <col min="14" max="16" width="16.5703125" style="28" customWidth="1"/>
    <col min="17" max="17" width="19.42578125" style="28" customWidth="1"/>
    <col min="18" max="18" width="27.140625" style="28" customWidth="1"/>
    <col min="19" max="19" width="20.4257812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9.140625" style="28"/>
    <col min="40" max="40" width="11.42578125" style="28" customWidth="1"/>
    <col min="41" max="16384" width="11.42578125" style="28"/>
  </cols>
  <sheetData>
    <row r="1" spans="1:38" ht="75.75" customHeight="1" x14ac:dyDescent="0.2">
      <c r="A1" s="780" t="s">
        <v>566</v>
      </c>
      <c r="B1" s="780"/>
      <c r="C1" s="201"/>
      <c r="D1" s="781" t="s">
        <v>0</v>
      </c>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781" t="s">
        <v>569</v>
      </c>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3"/>
      <c r="AJ3" s="788">
        <v>45560</v>
      </c>
      <c r="AK3" s="789"/>
      <c r="AL3" s="789"/>
    </row>
    <row r="4" spans="1:38" ht="32.25" customHeight="1" thickBot="1" x14ac:dyDescent="0.25">
      <c r="A4" s="804" t="s">
        <v>570</v>
      </c>
      <c r="B4" s="805"/>
      <c r="C4" s="805"/>
      <c r="D4" s="805"/>
      <c r="E4" s="805"/>
      <c r="F4" s="805"/>
      <c r="G4" s="805"/>
      <c r="H4" s="805"/>
      <c r="I4" s="805"/>
      <c r="J4" s="806"/>
      <c r="K4" s="790" t="s">
        <v>571</v>
      </c>
      <c r="L4" s="790"/>
      <c r="M4" s="790"/>
      <c r="N4" s="790"/>
      <c r="O4" s="790"/>
      <c r="P4" s="790"/>
      <c r="Q4" s="790"/>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37.5" customHeight="1" thickBot="1" x14ac:dyDescent="0.25">
      <c r="A5" s="791" t="s">
        <v>574</v>
      </c>
      <c r="B5" s="793" t="s">
        <v>575</v>
      </c>
      <c r="C5" s="793" t="s">
        <v>350</v>
      </c>
      <c r="D5" s="793" t="s">
        <v>351</v>
      </c>
      <c r="E5" s="795" t="s">
        <v>352</v>
      </c>
      <c r="F5" s="799" t="s">
        <v>353</v>
      </c>
      <c r="G5" s="799" t="s">
        <v>354</v>
      </c>
      <c r="H5" s="799" t="s">
        <v>209</v>
      </c>
      <c r="I5" s="288" t="s">
        <v>355</v>
      </c>
      <c r="J5" s="573" t="s">
        <v>356</v>
      </c>
      <c r="K5" s="801" t="s">
        <v>215</v>
      </c>
      <c r="L5" s="801" t="s">
        <v>218</v>
      </c>
      <c r="M5" s="801" t="s">
        <v>576</v>
      </c>
      <c r="N5" s="801" t="s">
        <v>9</v>
      </c>
      <c r="O5" s="801" t="s">
        <v>222</v>
      </c>
      <c r="P5" s="801" t="s">
        <v>577</v>
      </c>
      <c r="Q5" s="802" t="s">
        <v>10</v>
      </c>
      <c r="R5" s="797" t="s">
        <v>225</v>
      </c>
      <c r="S5" s="797" t="s">
        <v>578</v>
      </c>
      <c r="T5" s="809" t="s">
        <v>579</v>
      </c>
      <c r="U5" s="79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38" ht="36" customHeight="1" x14ac:dyDescent="0.2">
      <c r="A6" s="792"/>
      <c r="B6" s="794"/>
      <c r="C6" s="794"/>
      <c r="D6" s="794"/>
      <c r="E6" s="796"/>
      <c r="F6" s="800"/>
      <c r="G6" s="799"/>
      <c r="H6" s="799"/>
      <c r="I6" s="289" t="s">
        <v>353</v>
      </c>
      <c r="J6" s="261">
        <v>2025</v>
      </c>
      <c r="K6" s="673"/>
      <c r="L6" s="673"/>
      <c r="M6" s="673"/>
      <c r="N6" s="673"/>
      <c r="O6" s="673"/>
      <c r="P6" s="673"/>
      <c r="Q6" s="803"/>
      <c r="R6" s="798"/>
      <c r="S6" s="798"/>
      <c r="T6" s="810"/>
      <c r="U6" s="79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38" ht="60" customHeight="1" x14ac:dyDescent="0.2">
      <c r="A7" s="822" t="s">
        <v>453</v>
      </c>
      <c r="B7" s="822" t="s">
        <v>454</v>
      </c>
      <c r="C7" s="822" t="s">
        <v>455</v>
      </c>
      <c r="D7" s="826" t="s">
        <v>463</v>
      </c>
      <c r="E7" s="826" t="s">
        <v>464</v>
      </c>
      <c r="F7" s="826" t="s">
        <v>465</v>
      </c>
      <c r="G7" s="824" t="s">
        <v>134</v>
      </c>
      <c r="H7" s="823" t="s">
        <v>466</v>
      </c>
      <c r="I7" s="817" t="s">
        <v>467</v>
      </c>
      <c r="J7" s="815">
        <v>0.8</v>
      </c>
      <c r="K7" s="297" t="s">
        <v>591</v>
      </c>
      <c r="L7" s="303" t="s">
        <v>592</v>
      </c>
      <c r="M7" s="143" t="s">
        <v>593</v>
      </c>
      <c r="N7" s="391">
        <v>0.8</v>
      </c>
      <c r="O7" s="303" t="s">
        <v>594</v>
      </c>
      <c r="P7" s="303" t="s">
        <v>595</v>
      </c>
      <c r="Q7" s="177" t="s">
        <v>596</v>
      </c>
      <c r="R7" s="309"/>
      <c r="S7" s="309"/>
      <c r="T7" s="310"/>
      <c r="U7" s="309"/>
      <c r="V7" s="309"/>
      <c r="W7" s="310"/>
      <c r="X7" s="309"/>
      <c r="Y7" s="309"/>
      <c r="Z7" s="394"/>
      <c r="AA7" s="335"/>
      <c r="AB7" s="309"/>
      <c r="AC7" s="394"/>
      <c r="AD7" s="25" t="s">
        <v>102</v>
      </c>
      <c r="AE7" s="25">
        <f>IFERROR(IF(W7&gt;=$N$7,1,(W7*100%)/$N$7),"-")</f>
        <v>0</v>
      </c>
      <c r="AF7" s="25">
        <f>IFERROR(IF(Z7&gt;=$N$7,1,(Z7*100%)/$N$7),"-")</f>
        <v>0</v>
      </c>
      <c r="AG7" s="25">
        <f>IFERROR(IF(AC7&gt;=$N$7,1,(AC7*100%)/$N$7),"-")</f>
        <v>0</v>
      </c>
      <c r="AH7" s="94">
        <f>IFERROR(AVERAGE(AD7:AG7),"-")</f>
        <v>0</v>
      </c>
      <c r="AI7" s="98"/>
      <c r="AJ7" s="31"/>
      <c r="AK7" s="32"/>
      <c r="AL7" s="99"/>
    </row>
    <row r="8" spans="1:38" ht="38.25" x14ac:dyDescent="0.2">
      <c r="A8" s="822"/>
      <c r="B8" s="822"/>
      <c r="C8" s="822"/>
      <c r="D8" s="826"/>
      <c r="E8" s="826"/>
      <c r="F8" s="826"/>
      <c r="G8" s="825"/>
      <c r="H8" s="818"/>
      <c r="I8" s="818"/>
      <c r="J8" s="816"/>
      <c r="K8" s="297" t="s">
        <v>597</v>
      </c>
      <c r="L8" s="303" t="s">
        <v>598</v>
      </c>
      <c r="M8" s="303" t="s">
        <v>599</v>
      </c>
      <c r="N8" s="448">
        <v>7</v>
      </c>
      <c r="O8" s="303" t="s">
        <v>594</v>
      </c>
      <c r="P8" s="303" t="s">
        <v>600</v>
      </c>
      <c r="Q8" s="177" t="s">
        <v>596</v>
      </c>
      <c r="R8" s="309"/>
      <c r="S8" s="309"/>
      <c r="T8" s="447"/>
      <c r="U8" s="309"/>
      <c r="V8" s="309"/>
      <c r="W8" s="447"/>
      <c r="X8" s="309"/>
      <c r="Y8" s="309"/>
      <c r="Z8" s="394"/>
      <c r="AA8" s="335"/>
      <c r="AB8" s="309"/>
      <c r="AC8" s="394"/>
      <c r="AD8" s="25" t="s">
        <v>102</v>
      </c>
      <c r="AE8" s="25">
        <f>IFERROR(IF(W8&gt;=$N$7,1,(W8*100%)/$N$7),"-")</f>
        <v>0</v>
      </c>
      <c r="AF8" s="25">
        <f>IFERROR(IF(Z8&gt;=$N$7,1,(Z8*100%)/$N$7),"-")</f>
        <v>0</v>
      </c>
      <c r="AG8" s="25">
        <f>IFERROR(IF(AC8&gt;=$N$7,1,(AC8*100%)/$N$7),"-")</f>
        <v>0</v>
      </c>
      <c r="AH8" s="94">
        <f>IFERROR(AVERAGE(AD8:AG8),"-")</f>
        <v>0</v>
      </c>
      <c r="AI8" s="393"/>
      <c r="AJ8" s="312"/>
      <c r="AK8" s="313"/>
      <c r="AL8" s="314"/>
    </row>
    <row r="9" spans="1:38" ht="66" customHeight="1" x14ac:dyDescent="0.2">
      <c r="A9" s="455" t="s">
        <v>547</v>
      </c>
      <c r="B9" s="455" t="s">
        <v>548</v>
      </c>
      <c r="C9" s="455" t="s">
        <v>549</v>
      </c>
      <c r="D9" s="269" t="s">
        <v>559</v>
      </c>
      <c r="E9" s="269" t="s">
        <v>551</v>
      </c>
      <c r="F9" s="269" t="s">
        <v>552</v>
      </c>
      <c r="G9" s="274">
        <v>2.86</v>
      </c>
      <c r="H9" s="274" t="s">
        <v>560</v>
      </c>
      <c r="I9" s="274" t="s">
        <v>561</v>
      </c>
      <c r="J9" s="508">
        <v>2</v>
      </c>
      <c r="K9" s="297" t="s">
        <v>601</v>
      </c>
      <c r="L9" s="6" t="s">
        <v>602</v>
      </c>
      <c r="M9" s="297" t="s">
        <v>603</v>
      </c>
      <c r="N9" s="395">
        <v>1</v>
      </c>
      <c r="O9" s="6" t="s">
        <v>604</v>
      </c>
      <c r="P9" s="6" t="s">
        <v>605</v>
      </c>
      <c r="Q9" s="544" t="s">
        <v>606</v>
      </c>
      <c r="R9" s="50"/>
      <c r="S9" s="50"/>
      <c r="T9" s="392"/>
      <c r="U9" s="50"/>
      <c r="V9" s="50"/>
      <c r="W9" s="392"/>
      <c r="X9" s="50"/>
      <c r="Y9" s="50"/>
      <c r="Z9" s="347"/>
      <c r="AA9" s="298"/>
      <c r="AB9" s="50"/>
      <c r="AC9" s="347"/>
      <c r="AD9" s="25" t="s">
        <v>102</v>
      </c>
      <c r="AE9" s="25">
        <f>IFERROR(IF(W9&gt;=$N$7,1,(W9*100%)/$N$7),"-")</f>
        <v>0</v>
      </c>
      <c r="AF9" s="25">
        <f>IFERROR(IF(Z9&gt;=$N$7,1,(Z9*100%)/$N$7),"-")</f>
        <v>0</v>
      </c>
      <c r="AG9" s="25">
        <f>IFERROR(IF(AC9&gt;=$N$7,1,(AC9*100%)/$N$7),"-")</f>
        <v>0</v>
      </c>
      <c r="AH9" s="94">
        <f>IFERROR(AVERAGE(AD9:AG9),"-")</f>
        <v>0</v>
      </c>
      <c r="AI9" s="393"/>
      <c r="AJ9" s="312"/>
      <c r="AK9" s="313"/>
      <c r="AL9" s="314"/>
    </row>
    <row r="10" spans="1:38" ht="45.6" customHeight="1" thickBot="1" x14ac:dyDescent="0.25">
      <c r="A10" s="819" t="s">
        <v>607</v>
      </c>
      <c r="B10" s="820"/>
      <c r="C10" s="820"/>
      <c r="D10" s="820"/>
      <c r="E10" s="820"/>
      <c r="F10" s="820"/>
      <c r="G10" s="820"/>
      <c r="H10" s="820"/>
      <c r="I10" s="820"/>
      <c r="J10" s="820"/>
      <c r="K10" s="820"/>
      <c r="L10" s="820"/>
      <c r="M10" s="820"/>
      <c r="N10" s="820"/>
      <c r="O10" s="820"/>
      <c r="P10" s="821"/>
      <c r="Q10" s="315" t="s">
        <v>608</v>
      </c>
      <c r="R10" s="316"/>
      <c r="S10" s="317"/>
      <c r="T10" s="813" t="str">
        <f>IFERROR(AVERAGE(#REF!),"-")</f>
        <v>-</v>
      </c>
      <c r="U10" s="316"/>
      <c r="V10" s="317"/>
      <c r="W10" s="813" t="str">
        <f>IFERROR(AVERAGE(#REF!),"-")</f>
        <v>-</v>
      </c>
      <c r="X10" s="316"/>
      <c r="Y10" s="317"/>
      <c r="Z10" s="813" t="str">
        <f>IFERROR(AVERAGE(#REF!),"-")</f>
        <v>-</v>
      </c>
      <c r="AA10" s="316"/>
      <c r="AB10" s="317"/>
      <c r="AC10" s="813" t="str">
        <f>IFERROR(AVERAGE(#REF!),"-")</f>
        <v>-</v>
      </c>
      <c r="AD10" s="318" t="str">
        <f>IFERROR(AVERAGE(AD7:AD9),"-")</f>
        <v>-</v>
      </c>
      <c r="AE10" s="319">
        <f>IFERROR(AVERAGE(AE7:AE9),"-")</f>
        <v>0</v>
      </c>
      <c r="AF10" s="319">
        <f>IFERROR(AVERAGE(AF7:AF9),"-")</f>
        <v>0</v>
      </c>
      <c r="AG10" s="320">
        <f>IFERROR(AVERAGE(AG7:AG9),"-")</f>
        <v>0</v>
      </c>
      <c r="AH10" s="807">
        <f>IFERROR(AVERAGE(AH7:AH9),"-")</f>
        <v>0</v>
      </c>
      <c r="AI10" s="100"/>
      <c r="AJ10" s="101"/>
      <c r="AK10" s="102"/>
      <c r="AL10" s="103"/>
    </row>
    <row r="11" spans="1:38" ht="26.25" thickBot="1" x14ac:dyDescent="0.25">
      <c r="R11" s="109"/>
      <c r="S11" s="120" t="s">
        <v>609</v>
      </c>
      <c r="T11" s="814"/>
      <c r="U11" s="109"/>
      <c r="V11" s="120" t="s">
        <v>610</v>
      </c>
      <c r="W11" s="814"/>
      <c r="X11" s="108"/>
      <c r="Y11" s="122" t="s">
        <v>611</v>
      </c>
      <c r="Z11" s="814"/>
      <c r="AA11" s="109"/>
      <c r="AB11" s="120" t="s">
        <v>612</v>
      </c>
      <c r="AC11" s="814"/>
      <c r="AD11" s="107"/>
      <c r="AE11" s="108"/>
      <c r="AF11" s="109"/>
      <c r="AG11" s="95" t="s">
        <v>613</v>
      </c>
      <c r="AH11" s="808"/>
    </row>
    <row r="12" spans="1:38" ht="15" x14ac:dyDescent="0.2">
      <c r="M12" s="197"/>
      <c r="N12" s="197"/>
      <c r="O12" s="197"/>
      <c r="P12" s="193"/>
      <c r="Q12" s="194"/>
      <c r="T12" s="49"/>
      <c r="Z12" s="49"/>
    </row>
    <row r="13" spans="1:38" ht="15" x14ac:dyDescent="0.25">
      <c r="M13"/>
      <c r="N13"/>
      <c r="O13"/>
      <c r="P13" s="162"/>
      <c r="Q13" s="196"/>
      <c r="T13" s="49"/>
      <c r="Z13" s="49"/>
    </row>
    <row r="14" spans="1:38" ht="15" x14ac:dyDescent="0.25">
      <c r="M14"/>
      <c r="N14"/>
      <c r="O14"/>
      <c r="P14" s="162"/>
      <c r="Q14" s="196"/>
      <c r="T14" s="49"/>
      <c r="Z14" s="49"/>
    </row>
    <row r="15" spans="1:38" ht="15" x14ac:dyDescent="0.25">
      <c r="M15"/>
      <c r="N15"/>
      <c r="O15"/>
      <c r="P15" s="162"/>
      <c r="Q15" s="196"/>
      <c r="T15" s="49"/>
      <c r="Z15" s="49"/>
    </row>
    <row r="16" spans="1:38" ht="15" x14ac:dyDescent="0.25">
      <c r="M16"/>
      <c r="N16"/>
      <c r="O16"/>
      <c r="P16" s="162"/>
      <c r="Q16" s="196"/>
      <c r="T16" s="49"/>
      <c r="Z16" s="49"/>
    </row>
    <row r="17" spans="13:26" ht="15" x14ac:dyDescent="0.25">
      <c r="M17"/>
      <c r="N17"/>
      <c r="O17"/>
      <c r="P17" s="162"/>
      <c r="Q17" s="196"/>
      <c r="T17" s="49"/>
      <c r="Z17" s="49"/>
    </row>
    <row r="18" spans="13:26" ht="15" x14ac:dyDescent="0.25">
      <c r="M18"/>
      <c r="N18"/>
      <c r="O18"/>
      <c r="P18" s="162"/>
      <c r="Q18" s="196"/>
      <c r="T18" s="49"/>
      <c r="Z18" s="49"/>
    </row>
    <row r="19" spans="13:26" ht="15" x14ac:dyDescent="0.25">
      <c r="M19"/>
      <c r="N19"/>
      <c r="O19"/>
      <c r="P19" s="162"/>
      <c r="Q19" s="196"/>
      <c r="T19" s="49"/>
      <c r="Z19" s="49"/>
    </row>
    <row r="20" spans="13:26" x14ac:dyDescent="0.2">
      <c r="T20" s="49"/>
      <c r="Z20" s="49"/>
    </row>
    <row r="21" spans="13:26" x14ac:dyDescent="0.2">
      <c r="Q21" s="195"/>
      <c r="T21" s="49"/>
      <c r="W21" s="49"/>
      <c r="Z21" s="49"/>
    </row>
    <row r="22" spans="13:26" x14ac:dyDescent="0.2">
      <c r="Q22" s="49"/>
      <c r="T22" s="49"/>
      <c r="W22" s="49"/>
      <c r="Z22" s="49"/>
    </row>
  </sheetData>
  <mergeCells count="57">
    <mergeCell ref="U5:U6"/>
    <mergeCell ref="V5:V6"/>
    <mergeCell ref="B7:B8"/>
    <mergeCell ref="H7:H8"/>
    <mergeCell ref="G7:G8"/>
    <mergeCell ref="F7:F8"/>
    <mergeCell ref="E7:E8"/>
    <mergeCell ref="D7:D8"/>
    <mergeCell ref="C7:C8"/>
    <mergeCell ref="K4:Q4"/>
    <mergeCell ref="R4:AC4"/>
    <mergeCell ref="AC10:AC11"/>
    <mergeCell ref="J7:J8"/>
    <mergeCell ref="I7:I8"/>
    <mergeCell ref="A10:P10"/>
    <mergeCell ref="T10:T11"/>
    <mergeCell ref="W5:W6"/>
    <mergeCell ref="W10:W11"/>
    <mergeCell ref="L5:L6"/>
    <mergeCell ref="M5:M6"/>
    <mergeCell ref="N5:N6"/>
    <mergeCell ref="O5:O6"/>
    <mergeCell ref="A7:A8"/>
    <mergeCell ref="P5:P6"/>
    <mergeCell ref="T5:T6"/>
    <mergeCell ref="AH10:AH11"/>
    <mergeCell ref="Y5:Y6"/>
    <mergeCell ref="Z5:Z6"/>
    <mergeCell ref="AA5:AA6"/>
    <mergeCell ref="AB5:AB6"/>
    <mergeCell ref="AC5:AC6"/>
    <mergeCell ref="AD5:AH5"/>
    <mergeCell ref="Z10:Z11"/>
    <mergeCell ref="AD4:AH4"/>
    <mergeCell ref="AI4:AL5"/>
    <mergeCell ref="A5:A6"/>
    <mergeCell ref="B5:B6"/>
    <mergeCell ref="C5:C6"/>
    <mergeCell ref="D5:D6"/>
    <mergeCell ref="E5:E6"/>
    <mergeCell ref="R5:R6"/>
    <mergeCell ref="F5:F6"/>
    <mergeCell ref="G5:G6"/>
    <mergeCell ref="H5:H6"/>
    <mergeCell ref="K5:K6"/>
    <mergeCell ref="X5:X6"/>
    <mergeCell ref="Q5:Q6"/>
    <mergeCell ref="S5:S6"/>
    <mergeCell ref="A4:J4"/>
    <mergeCell ref="A1:B1"/>
    <mergeCell ref="D1:AI1"/>
    <mergeCell ref="AJ1:AL2"/>
    <mergeCell ref="A2:B3"/>
    <mergeCell ref="C2:C3"/>
    <mergeCell ref="D2:AI2"/>
    <mergeCell ref="D3:AI3"/>
    <mergeCell ref="AJ3:AL3"/>
  </mergeCells>
  <conditionalFormatting sqref="AD7:AH9 AH10">
    <cfRule type="cellIs" dxfId="134" priority="4" operator="lessThan">
      <formula>0.6</formula>
    </cfRule>
    <cfRule type="cellIs" dxfId="133" priority="5" operator="between">
      <formula>60%</formula>
      <formula>79%</formula>
    </cfRule>
    <cfRule type="cellIs" dxfId="132" priority="6" operator="between">
      <formula>80%</formula>
      <formula>100%</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7F65F-9B58-40A7-A66B-CACB4A9B8ACF}">
  <dimension ref="A1:AL29"/>
  <sheetViews>
    <sheetView topLeftCell="A7" zoomScale="70" zoomScaleNormal="70" workbookViewId="0">
      <selection activeCell="T16" sqref="R7:T16"/>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6" style="28" customWidth="1"/>
    <col min="8" max="9" width="31" style="28" customWidth="1"/>
    <col min="10" max="10" width="12.7109375" style="28" customWidth="1"/>
    <col min="11" max="11" width="37.140625" style="28" customWidth="1"/>
    <col min="12" max="12" width="20.42578125" style="28" customWidth="1"/>
    <col min="13" max="13" width="25.28515625" style="28" customWidth="1"/>
    <col min="14" max="15" width="16.5703125" style="28" customWidth="1"/>
    <col min="16" max="16" width="20.42578125" style="28" customWidth="1"/>
    <col min="17" max="17" width="19.42578125" style="28" customWidth="1"/>
    <col min="18" max="18" width="53.140625" style="28" customWidth="1"/>
    <col min="19" max="19" width="42.4257812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9.140625" style="28"/>
    <col min="40" max="40" width="11.42578125" style="28" customWidth="1"/>
    <col min="41" max="16384" width="11.42578125" style="28"/>
  </cols>
  <sheetData>
    <row r="1" spans="1:38" ht="75.75" customHeight="1" x14ac:dyDescent="0.2">
      <c r="A1" s="780" t="s">
        <v>566</v>
      </c>
      <c r="B1" s="780"/>
      <c r="C1" s="201"/>
      <c r="D1" s="781" t="s">
        <v>0</v>
      </c>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831" t="s">
        <v>614</v>
      </c>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3"/>
      <c r="AJ3" s="788">
        <v>45560</v>
      </c>
      <c r="AK3" s="789"/>
      <c r="AL3" s="789"/>
    </row>
    <row r="4" spans="1:38" ht="32.25" customHeight="1" thickBot="1" x14ac:dyDescent="0.25">
      <c r="A4" s="847" t="s">
        <v>570</v>
      </c>
      <c r="B4" s="848"/>
      <c r="C4" s="848"/>
      <c r="D4" s="848"/>
      <c r="E4" s="848"/>
      <c r="F4" s="848"/>
      <c r="G4" s="848"/>
      <c r="H4" s="848"/>
      <c r="I4" s="848"/>
      <c r="J4" s="849"/>
      <c r="K4" s="790" t="s">
        <v>571</v>
      </c>
      <c r="L4" s="790"/>
      <c r="M4" s="790"/>
      <c r="N4" s="790"/>
      <c r="O4" s="790"/>
      <c r="P4" s="790"/>
      <c r="Q4" s="790"/>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43.5" customHeight="1" thickBot="1" x14ac:dyDescent="0.25">
      <c r="A5" s="791" t="s">
        <v>574</v>
      </c>
      <c r="B5" s="793" t="s">
        <v>575</v>
      </c>
      <c r="C5" s="793" t="s">
        <v>350</v>
      </c>
      <c r="D5" s="793" t="s">
        <v>351</v>
      </c>
      <c r="E5" s="793" t="s">
        <v>352</v>
      </c>
      <c r="F5" s="793" t="s">
        <v>353</v>
      </c>
      <c r="G5" s="793" t="s">
        <v>354</v>
      </c>
      <c r="H5" s="793" t="s">
        <v>209</v>
      </c>
      <c r="I5" s="190" t="s">
        <v>355</v>
      </c>
      <c r="J5" s="573" t="s">
        <v>356</v>
      </c>
      <c r="K5" s="801" t="s">
        <v>215</v>
      </c>
      <c r="L5" s="801" t="s">
        <v>218</v>
      </c>
      <c r="M5" s="801" t="s">
        <v>576</v>
      </c>
      <c r="N5" s="801" t="s">
        <v>9</v>
      </c>
      <c r="O5" s="801" t="s">
        <v>222</v>
      </c>
      <c r="P5" s="801" t="s">
        <v>577</v>
      </c>
      <c r="Q5" s="802" t="s">
        <v>10</v>
      </c>
      <c r="R5" s="829" t="s">
        <v>225</v>
      </c>
      <c r="S5" s="797" t="s">
        <v>578</v>
      </c>
      <c r="T5" s="809" t="s">
        <v>579</v>
      </c>
      <c r="U5" s="82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38" ht="42.75" customHeight="1" x14ac:dyDescent="0.2">
      <c r="A6" s="792"/>
      <c r="B6" s="794"/>
      <c r="C6" s="794"/>
      <c r="D6" s="794"/>
      <c r="E6" s="794"/>
      <c r="F6" s="794"/>
      <c r="G6" s="794"/>
      <c r="H6" s="794"/>
      <c r="I6" s="261" t="s">
        <v>353</v>
      </c>
      <c r="J6" s="261">
        <v>2025</v>
      </c>
      <c r="K6" s="673"/>
      <c r="L6" s="673"/>
      <c r="M6" s="673"/>
      <c r="N6" s="673"/>
      <c r="O6" s="673"/>
      <c r="P6" s="673"/>
      <c r="Q6" s="803"/>
      <c r="R6" s="830"/>
      <c r="S6" s="798"/>
      <c r="T6" s="810"/>
      <c r="U6" s="82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38" s="33" customFormat="1" ht="76.5" customHeight="1" x14ac:dyDescent="0.25">
      <c r="A7" s="836" t="s">
        <v>373</v>
      </c>
      <c r="B7" s="836" t="s">
        <v>615</v>
      </c>
      <c r="C7" s="836" t="s">
        <v>375</v>
      </c>
      <c r="D7" s="836" t="s">
        <v>393</v>
      </c>
      <c r="E7" s="836" t="s">
        <v>394</v>
      </c>
      <c r="F7" s="836" t="s">
        <v>395</v>
      </c>
      <c r="G7" s="851">
        <v>0.9</v>
      </c>
      <c r="H7" s="836" t="s">
        <v>396</v>
      </c>
      <c r="I7" s="836" t="s">
        <v>397</v>
      </c>
      <c r="J7" s="850">
        <v>0.3</v>
      </c>
      <c r="K7" s="840" t="s">
        <v>616</v>
      </c>
      <c r="L7" s="303" t="s">
        <v>617</v>
      </c>
      <c r="M7" s="297" t="s">
        <v>618</v>
      </c>
      <c r="N7" s="161">
        <v>0.9</v>
      </c>
      <c r="O7" s="6" t="s">
        <v>619</v>
      </c>
      <c r="P7" s="6" t="s">
        <v>620</v>
      </c>
      <c r="Q7" s="177" t="s">
        <v>621</v>
      </c>
      <c r="R7" s="342"/>
      <c r="S7" s="50"/>
      <c r="T7" s="343"/>
      <c r="U7" s="298"/>
      <c r="V7" s="50"/>
      <c r="W7" s="343"/>
      <c r="X7" s="50"/>
      <c r="Y7" s="50"/>
      <c r="Z7" s="343"/>
      <c r="AA7" s="50"/>
      <c r="AB7" s="50"/>
      <c r="AC7" s="343"/>
      <c r="AD7" s="25" t="s">
        <v>102</v>
      </c>
      <c r="AE7" s="25">
        <f>IFERROR(IF(W7&gt;=$N$7,1,(W7*100%)/$N$7),"-")</f>
        <v>0</v>
      </c>
      <c r="AF7" s="25">
        <f>IFERROR(IF(Z7&gt;=$N$7,1,(Z7*100%)/$N$7),"-")</f>
        <v>0</v>
      </c>
      <c r="AG7" s="25">
        <f>IFERROR(IF(AC7&gt;=$N$7,1,(AC7*100%)/$N$7),"-")</f>
        <v>0</v>
      </c>
      <c r="AH7" s="94">
        <f>IFERROR(AVERAGE(AD7:AG7),"-")</f>
        <v>0</v>
      </c>
      <c r="AI7" s="98"/>
      <c r="AJ7" s="31"/>
      <c r="AK7" s="32"/>
      <c r="AL7" s="99"/>
    </row>
    <row r="8" spans="1:38" s="33" customFormat="1" ht="113.25" customHeight="1" x14ac:dyDescent="0.25">
      <c r="A8" s="837"/>
      <c r="B8" s="837"/>
      <c r="C8" s="837"/>
      <c r="D8" s="837"/>
      <c r="E8" s="837"/>
      <c r="F8" s="837"/>
      <c r="G8" s="852"/>
      <c r="H8" s="837"/>
      <c r="I8" s="837"/>
      <c r="J8" s="850"/>
      <c r="K8" s="841"/>
      <c r="L8" s="306" t="s">
        <v>622</v>
      </c>
      <c r="M8" s="442" t="s">
        <v>623</v>
      </c>
      <c r="N8" s="564">
        <v>13</v>
      </c>
      <c r="O8" s="296" t="s">
        <v>624</v>
      </c>
      <c r="P8" s="6" t="s">
        <v>625</v>
      </c>
      <c r="Q8" s="177" t="s">
        <v>621</v>
      </c>
      <c r="R8" s="633"/>
      <c r="S8" s="595"/>
      <c r="T8" s="344"/>
      <c r="U8" s="298"/>
      <c r="V8" s="50"/>
      <c r="W8" s="344"/>
      <c r="X8" s="50"/>
      <c r="Y8" s="50"/>
      <c r="Z8" s="344"/>
      <c r="AA8" s="50"/>
      <c r="AB8" s="50"/>
      <c r="AC8" s="344"/>
      <c r="AD8" s="25">
        <f>IFERROR(IF(T8&gt;=$N$8,1,(T8*100%)/$N$8),"-")</f>
        <v>0</v>
      </c>
      <c r="AE8" s="25">
        <f>IFERROR(IF(W8&gt;=$N$8,1,(W8*100%)/$N$8),"-")</f>
        <v>0</v>
      </c>
      <c r="AF8" s="25">
        <f>IFERROR(IF(Z8&gt;=$N$8,1,(Z8*100%)/$N$8),"-")</f>
        <v>0</v>
      </c>
      <c r="AG8" s="25">
        <f>IFERROR(IF(AC8&gt;=$N$8,1,(AC8*100%)/$N$8),"-")</f>
        <v>0</v>
      </c>
      <c r="AH8" s="94">
        <f t="shared" ref="AH8:AH16" si="0">IFERROR(AVERAGE(AD8:AG8),"-")</f>
        <v>0</v>
      </c>
      <c r="AI8" s="98"/>
      <c r="AJ8" s="31"/>
      <c r="AK8" s="32"/>
      <c r="AL8" s="99"/>
    </row>
    <row r="9" spans="1:38" s="33" customFormat="1" ht="91.5" customHeight="1" x14ac:dyDescent="0.25">
      <c r="A9" s="837"/>
      <c r="B9" s="838"/>
      <c r="C9" s="838"/>
      <c r="D9" s="838"/>
      <c r="E9" s="838"/>
      <c r="F9" s="838"/>
      <c r="G9" s="853"/>
      <c r="H9" s="838"/>
      <c r="I9" s="838"/>
      <c r="J9" s="851"/>
      <c r="K9" s="536" t="s">
        <v>626</v>
      </c>
      <c r="L9" s="405" t="s">
        <v>627</v>
      </c>
      <c r="M9" s="297" t="s">
        <v>618</v>
      </c>
      <c r="N9" s="336">
        <v>0.8</v>
      </c>
      <c r="O9" s="6" t="s">
        <v>619</v>
      </c>
      <c r="P9" s="6" t="s">
        <v>628</v>
      </c>
      <c r="Q9" s="177" t="s">
        <v>621</v>
      </c>
      <c r="R9" s="342"/>
      <c r="S9" s="50"/>
      <c r="T9" s="345"/>
      <c r="U9" s="298"/>
      <c r="V9" s="50"/>
      <c r="W9" s="345"/>
      <c r="X9" s="50"/>
      <c r="Y9" s="50"/>
      <c r="Z9" s="345"/>
      <c r="AA9" s="50"/>
      <c r="AB9" s="50"/>
      <c r="AC9" s="345"/>
      <c r="AD9" s="25" t="s">
        <v>102</v>
      </c>
      <c r="AE9" s="25">
        <f>IFERROR(IF(W9&gt;=$N$9,1,(W9*100%)/$N$9),"-")</f>
        <v>0</v>
      </c>
      <c r="AF9" s="25">
        <f>IFERROR(IF(Z9&gt;=$N$9,1,(Z9*100%)/$N$9),"-")</f>
        <v>0</v>
      </c>
      <c r="AG9" s="25">
        <f>IFERROR(IF(AC9&gt;=$N$9,1,(AC9*100%)/$N$9),"-")</f>
        <v>0</v>
      </c>
      <c r="AH9" s="94">
        <f t="shared" si="0"/>
        <v>0</v>
      </c>
      <c r="AI9" s="98"/>
      <c r="AJ9" s="31"/>
      <c r="AK9" s="32"/>
      <c r="AL9" s="99"/>
    </row>
    <row r="10" spans="1:38" s="33" customFormat="1" ht="81.75" customHeight="1" x14ac:dyDescent="0.25">
      <c r="A10" s="837"/>
      <c r="B10" s="842" t="s">
        <v>629</v>
      </c>
      <c r="C10" s="842" t="s">
        <v>400</v>
      </c>
      <c r="D10" s="842" t="s">
        <v>401</v>
      </c>
      <c r="E10" s="842" t="s">
        <v>402</v>
      </c>
      <c r="F10" s="842" t="s">
        <v>403</v>
      </c>
      <c r="G10" s="842" t="s">
        <v>404</v>
      </c>
      <c r="H10" s="842" t="s">
        <v>405</v>
      </c>
      <c r="I10" s="842" t="s">
        <v>406</v>
      </c>
      <c r="J10" s="854">
        <v>2</v>
      </c>
      <c r="K10" s="340" t="s">
        <v>630</v>
      </c>
      <c r="L10" s="412" t="s">
        <v>631</v>
      </c>
      <c r="M10" s="297" t="s">
        <v>632</v>
      </c>
      <c r="N10" s="639">
        <v>3</v>
      </c>
      <c r="O10" s="6" t="s">
        <v>633</v>
      </c>
      <c r="P10" s="6" t="s">
        <v>634</v>
      </c>
      <c r="Q10" s="177" t="s">
        <v>635</v>
      </c>
      <c r="R10" s="342"/>
      <c r="S10" s="50"/>
      <c r="T10" s="345"/>
      <c r="U10" s="298"/>
      <c r="V10" s="50"/>
      <c r="W10" s="345"/>
      <c r="X10" s="514"/>
      <c r="Y10" s="50"/>
      <c r="Z10" s="345"/>
      <c r="AA10" s="50"/>
      <c r="AB10" s="50"/>
      <c r="AC10" s="345"/>
      <c r="AD10" s="25" t="s">
        <v>102</v>
      </c>
      <c r="AE10" s="25">
        <f>IFERROR(IF(W10&gt;=$N$9,1,(W10*100%)/$N$9),"-")</f>
        <v>0</v>
      </c>
      <c r="AF10" s="25" t="s">
        <v>102</v>
      </c>
      <c r="AG10" s="25" t="s">
        <v>102</v>
      </c>
      <c r="AH10" s="94">
        <f t="shared" si="0"/>
        <v>0</v>
      </c>
      <c r="AI10" s="98"/>
      <c r="AJ10" s="31"/>
      <c r="AK10" s="32"/>
      <c r="AL10" s="99"/>
    </row>
    <row r="11" spans="1:38" s="33" customFormat="1" ht="93.75" customHeight="1" x14ac:dyDescent="0.25">
      <c r="A11" s="837"/>
      <c r="B11" s="843"/>
      <c r="C11" s="843"/>
      <c r="D11" s="843"/>
      <c r="E11" s="843"/>
      <c r="F11" s="843"/>
      <c r="G11" s="843"/>
      <c r="H11" s="843"/>
      <c r="I11" s="856"/>
      <c r="J11" s="855"/>
      <c r="K11" s="495" t="s">
        <v>636</v>
      </c>
      <c r="L11" s="437" t="s">
        <v>637</v>
      </c>
      <c r="M11" s="303" t="s">
        <v>638</v>
      </c>
      <c r="N11" s="338">
        <v>1</v>
      </c>
      <c r="O11" s="303" t="s">
        <v>594</v>
      </c>
      <c r="P11" s="303" t="s">
        <v>639</v>
      </c>
      <c r="Q11" s="177" t="s">
        <v>635</v>
      </c>
      <c r="R11" s="342"/>
      <c r="S11" s="50"/>
      <c r="T11" s="345"/>
      <c r="U11" s="298"/>
      <c r="V11" s="50"/>
      <c r="W11" s="538"/>
      <c r="X11" s="514"/>
      <c r="Y11" s="514"/>
      <c r="Z11" s="345"/>
      <c r="AA11" s="50"/>
      <c r="AB11" s="50"/>
      <c r="AC11" s="345"/>
      <c r="AD11" s="25" t="s">
        <v>102</v>
      </c>
      <c r="AE11" s="25">
        <f>IFERROR(IF(W11&gt;=$N$11,1,(W11*100%)/$N$11),"-")</f>
        <v>0</v>
      </c>
      <c r="AF11" s="25">
        <f>IFERROR(IF(Z11&gt;=$N$11,1,(Z11*100%)/$N$11),"-")</f>
        <v>0</v>
      </c>
      <c r="AG11" s="25">
        <f>IFERROR(IF(AC11&gt;=$N$11,1,(AC11*100%)/$N$7),"-")</f>
        <v>0</v>
      </c>
      <c r="AH11" s="94">
        <f t="shared" si="0"/>
        <v>0</v>
      </c>
      <c r="AI11" s="98"/>
      <c r="AJ11" s="31"/>
      <c r="AK11" s="32"/>
      <c r="AL11" s="99"/>
    </row>
    <row r="12" spans="1:38" s="33" customFormat="1" ht="131.25" customHeight="1" x14ac:dyDescent="0.25">
      <c r="A12" s="861" t="s">
        <v>547</v>
      </c>
      <c r="B12" s="839" t="s">
        <v>548</v>
      </c>
      <c r="C12" s="839" t="s">
        <v>549</v>
      </c>
      <c r="D12" s="844" t="s">
        <v>550</v>
      </c>
      <c r="E12" s="839" t="s">
        <v>551</v>
      </c>
      <c r="F12" s="839" t="s">
        <v>552</v>
      </c>
      <c r="G12" s="839">
        <v>2.86</v>
      </c>
      <c r="H12" s="844" t="s">
        <v>553</v>
      </c>
      <c r="I12" s="857" t="s">
        <v>554</v>
      </c>
      <c r="J12" s="858">
        <v>0.85</v>
      </c>
      <c r="K12" s="535" t="s">
        <v>640</v>
      </c>
      <c r="L12" s="534" t="s">
        <v>641</v>
      </c>
      <c r="M12" s="532" t="s">
        <v>642</v>
      </c>
      <c r="N12" s="533">
        <v>1</v>
      </c>
      <c r="O12" s="531" t="s">
        <v>643</v>
      </c>
      <c r="P12" s="580" t="s">
        <v>644</v>
      </c>
      <c r="Q12" s="581" t="s">
        <v>645</v>
      </c>
      <c r="R12" s="298"/>
      <c r="S12" s="50"/>
      <c r="T12" s="344"/>
      <c r="U12" s="298"/>
      <c r="V12" s="50"/>
      <c r="W12" s="537"/>
      <c r="X12" s="514"/>
      <c r="Y12" s="514"/>
      <c r="Z12" s="344"/>
      <c r="AA12" s="50"/>
      <c r="AB12" s="50"/>
      <c r="AC12" s="344"/>
      <c r="AD12" s="25">
        <f>IFERROR(IF(T12&gt;=$N$13,1,(T12*100%)/$N$13),"-")</f>
        <v>0</v>
      </c>
      <c r="AE12" s="25">
        <f>IFERROR(IF(W12&gt;=$N$13,1,(W12*100%)/$N$13),"-")</f>
        <v>0</v>
      </c>
      <c r="AF12" s="25">
        <f>IFERROR(IF(Z12&gt;=$N$13,1,(Z12*100%)/$N$13),"-")</f>
        <v>0</v>
      </c>
      <c r="AG12" s="25">
        <f>IFERROR(IF(AC12&gt;=$N$13,1,(AC12*100%)/$N$13),"-")</f>
        <v>0</v>
      </c>
      <c r="AH12" s="94">
        <f t="shared" si="0"/>
        <v>0</v>
      </c>
      <c r="AI12" s="98"/>
      <c r="AJ12" s="31"/>
      <c r="AK12" s="32"/>
      <c r="AL12" s="99"/>
    </row>
    <row r="13" spans="1:38" s="33" customFormat="1" ht="132" customHeight="1" x14ac:dyDescent="0.25">
      <c r="A13" s="862"/>
      <c r="B13" s="839"/>
      <c r="C13" s="839"/>
      <c r="D13" s="845"/>
      <c r="E13" s="839"/>
      <c r="F13" s="839"/>
      <c r="G13" s="839"/>
      <c r="H13" s="845"/>
      <c r="I13" s="845"/>
      <c r="J13" s="859"/>
      <c r="K13" s="408" t="s">
        <v>646</v>
      </c>
      <c r="L13" s="408" t="s">
        <v>647</v>
      </c>
      <c r="M13" s="408" t="s">
        <v>648</v>
      </c>
      <c r="N13" s="411">
        <v>0.65</v>
      </c>
      <c r="O13" s="331" t="s">
        <v>643</v>
      </c>
      <c r="P13" s="456" t="s">
        <v>1159</v>
      </c>
      <c r="Q13" s="432" t="s">
        <v>649</v>
      </c>
      <c r="R13" s="342"/>
      <c r="S13" s="50"/>
      <c r="T13" s="645"/>
      <c r="U13" s="298"/>
      <c r="V13" s="50"/>
      <c r="W13" s="344"/>
      <c r="X13" s="514"/>
      <c r="Y13" s="50"/>
      <c r="Z13" s="344"/>
      <c r="AA13" s="50"/>
      <c r="AB13" s="50"/>
      <c r="AC13" s="344"/>
      <c r="AD13" s="25">
        <f>IFERROR(IF(T13&gt;=$N$13,1,(T13*100%)/$N$13),"-")</f>
        <v>0</v>
      </c>
      <c r="AE13" s="25">
        <f>IFERROR(IF(W13&gt;=$N$13,1,(W13*100%)/$N$13),"-")</f>
        <v>0</v>
      </c>
      <c r="AF13" s="25">
        <f>IFERROR(IF(Z13&gt;=$N$13,1,(Z13*100%)/$N$13),"-")</f>
        <v>0</v>
      </c>
      <c r="AG13" s="25">
        <f>IFERROR(IF(AC13&gt;=$N$13,1,(AC13*100%)/$N$13),"-")</f>
        <v>0</v>
      </c>
      <c r="AH13" s="94">
        <f t="shared" si="0"/>
        <v>0</v>
      </c>
      <c r="AI13" s="98"/>
      <c r="AJ13" s="31"/>
      <c r="AK13" s="32"/>
      <c r="AL13" s="99"/>
    </row>
    <row r="14" spans="1:38" s="33" customFormat="1" ht="77.25" customHeight="1" x14ac:dyDescent="0.25">
      <c r="A14" s="862"/>
      <c r="B14" s="839"/>
      <c r="C14" s="839"/>
      <c r="D14" s="846"/>
      <c r="E14" s="839"/>
      <c r="F14" s="839"/>
      <c r="G14" s="839"/>
      <c r="H14" s="846"/>
      <c r="I14" s="846"/>
      <c r="J14" s="860"/>
      <c r="K14" s="297" t="s">
        <v>650</v>
      </c>
      <c r="L14" s="6" t="s">
        <v>651</v>
      </c>
      <c r="M14" s="297" t="s">
        <v>652</v>
      </c>
      <c r="N14" s="285">
        <v>1</v>
      </c>
      <c r="O14" s="6" t="s">
        <v>624</v>
      </c>
      <c r="P14" s="21" t="s">
        <v>654</v>
      </c>
      <c r="Q14" s="177" t="s">
        <v>649</v>
      </c>
      <c r="R14" s="342"/>
      <c r="S14" s="50"/>
      <c r="T14" s="344"/>
      <c r="U14" s="298"/>
      <c r="V14" s="50"/>
      <c r="W14" s="344"/>
      <c r="X14" s="50"/>
      <c r="Y14" s="50"/>
      <c r="Z14" s="344"/>
      <c r="AA14" s="50"/>
      <c r="AB14" s="50"/>
      <c r="AC14" s="344"/>
      <c r="AD14" s="25">
        <f>IFERROR(IF(T14&gt;=$N$13,1,(T14*100%)/$N$13),"-")</f>
        <v>0</v>
      </c>
      <c r="AE14" s="25">
        <f>IFERROR(IF(W14&gt;=$N$13,1,(W14*100%)/$N$13),"-")</f>
        <v>0</v>
      </c>
      <c r="AF14" s="25" t="s">
        <v>102</v>
      </c>
      <c r="AG14" s="25" t="s">
        <v>102</v>
      </c>
      <c r="AH14" s="94">
        <f t="shared" si="0"/>
        <v>0</v>
      </c>
      <c r="AI14" s="98"/>
      <c r="AJ14" s="31"/>
      <c r="AK14" s="32"/>
      <c r="AL14" s="99"/>
    </row>
    <row r="15" spans="1:38" s="33" customFormat="1" ht="138.75" customHeight="1" x14ac:dyDescent="0.25">
      <c r="A15" s="862"/>
      <c r="B15" s="839"/>
      <c r="C15" s="839"/>
      <c r="D15" s="839" t="s">
        <v>556</v>
      </c>
      <c r="E15" s="839"/>
      <c r="F15" s="839"/>
      <c r="G15" s="839"/>
      <c r="H15" s="839" t="s">
        <v>557</v>
      </c>
      <c r="I15" s="839" t="s">
        <v>558</v>
      </c>
      <c r="J15" s="844">
        <v>2.3199999999999998</v>
      </c>
      <c r="K15" s="297" t="s">
        <v>655</v>
      </c>
      <c r="L15" s="6" t="s">
        <v>656</v>
      </c>
      <c r="M15" s="297" t="s">
        <v>657</v>
      </c>
      <c r="N15" s="411" t="s">
        <v>387</v>
      </c>
      <c r="O15" s="6" t="s">
        <v>643</v>
      </c>
      <c r="P15" s="6" t="s">
        <v>1160</v>
      </c>
      <c r="Q15" s="177" t="s">
        <v>649</v>
      </c>
      <c r="R15" s="640"/>
      <c r="S15" s="50"/>
      <c r="T15" s="346"/>
      <c r="U15" s="298"/>
      <c r="V15" s="50"/>
      <c r="W15" s="346"/>
      <c r="X15" s="50"/>
      <c r="Y15" s="50"/>
      <c r="Z15" s="346"/>
      <c r="AA15" s="50"/>
      <c r="AB15" s="50"/>
      <c r="AC15" s="346"/>
      <c r="AD15" s="25">
        <f>IFERROR(IF(T15&gt;=0.9,1,(T15*100%)/0.9),"-")</f>
        <v>0</v>
      </c>
      <c r="AE15" s="25" t="str">
        <f>IFERROR(IF(W15&gt;=$N$15,1,(W15*100%)/$N$15),"-")</f>
        <v>-</v>
      </c>
      <c r="AF15" s="25" t="str">
        <f>IFERROR(IF(Z15&gt;=$N$15,1,(Z15*100%)/$N$15),"-")</f>
        <v>-</v>
      </c>
      <c r="AG15" s="25" t="str">
        <f>IFERROR(IF(AC15&gt;=$N$15,1,(AC15*100%)/$N$15),"-")</f>
        <v>-</v>
      </c>
      <c r="AH15" s="94">
        <f t="shared" si="0"/>
        <v>0</v>
      </c>
      <c r="AI15" s="98"/>
      <c r="AJ15" s="31"/>
      <c r="AK15" s="32"/>
      <c r="AL15" s="99"/>
    </row>
    <row r="16" spans="1:38" s="33" customFormat="1" ht="60" customHeight="1" x14ac:dyDescent="0.25">
      <c r="A16" s="862"/>
      <c r="B16" s="839"/>
      <c r="C16" s="839"/>
      <c r="D16" s="839"/>
      <c r="E16" s="839"/>
      <c r="F16" s="839"/>
      <c r="G16" s="839"/>
      <c r="H16" s="839"/>
      <c r="I16" s="839"/>
      <c r="J16" s="846"/>
      <c r="K16" s="297" t="s">
        <v>658</v>
      </c>
      <c r="L16" s="6" t="s">
        <v>659</v>
      </c>
      <c r="M16" s="297" t="s">
        <v>660</v>
      </c>
      <c r="N16" s="395">
        <v>1</v>
      </c>
      <c r="O16" s="6" t="s">
        <v>594</v>
      </c>
      <c r="P16" s="6" t="s">
        <v>661</v>
      </c>
      <c r="Q16" s="544" t="s">
        <v>649</v>
      </c>
      <c r="R16" s="342"/>
      <c r="S16" s="50"/>
      <c r="T16" s="347"/>
      <c r="U16" s="298"/>
      <c r="V16" s="50"/>
      <c r="W16" s="347"/>
      <c r="X16" s="50"/>
      <c r="Y16" s="50"/>
      <c r="Z16" s="347"/>
      <c r="AA16" s="50"/>
      <c r="AB16" s="50"/>
      <c r="AC16" s="347"/>
      <c r="AD16" s="25" t="str">
        <f>IFERROR(IF(T16&gt;=$N$15,1,(T16*100%)/$N$15),"-")</f>
        <v>-</v>
      </c>
      <c r="AE16" s="25">
        <f>IFERROR(IF(W16&gt;=$N$16,1,(W16*100%)/$N$16),"-")</f>
        <v>0</v>
      </c>
      <c r="AF16" s="25">
        <f>IFERROR(IF(Z16&gt;=$N$16,1,(Z16*100%)/$N$16),"-")</f>
        <v>0</v>
      </c>
      <c r="AG16" s="25">
        <f>IFERROR(IF(AC16&gt;=$N$16,1,(AC16*100%)/$N$16),"-")</f>
        <v>0</v>
      </c>
      <c r="AH16" s="94">
        <f t="shared" si="0"/>
        <v>0</v>
      </c>
      <c r="AI16" s="98"/>
      <c r="AJ16" s="31"/>
      <c r="AK16" s="32"/>
      <c r="AL16" s="99"/>
    </row>
    <row r="17" spans="1:38" ht="45.6" customHeight="1" thickBot="1" x14ac:dyDescent="0.25">
      <c r="A17" s="819" t="s">
        <v>607</v>
      </c>
      <c r="B17" s="820"/>
      <c r="C17" s="820"/>
      <c r="D17" s="820"/>
      <c r="E17" s="820"/>
      <c r="F17" s="820"/>
      <c r="G17" s="820"/>
      <c r="H17" s="820"/>
      <c r="I17" s="820"/>
      <c r="J17" s="820"/>
      <c r="K17" s="820"/>
      <c r="L17" s="820"/>
      <c r="M17" s="820"/>
      <c r="N17" s="820"/>
      <c r="O17" s="820"/>
      <c r="P17" s="821"/>
      <c r="Q17" s="315" t="s">
        <v>608</v>
      </c>
      <c r="R17" s="84"/>
      <c r="S17" s="68"/>
      <c r="T17" s="834" t="str">
        <f>IFERROR(AVERAGE(#REF!),"-")</f>
        <v>-</v>
      </c>
      <c r="U17" s="84"/>
      <c r="V17" s="68"/>
      <c r="W17" s="834" t="str">
        <f>IFERROR(AVERAGE(#REF!),"-")</f>
        <v>-</v>
      </c>
      <c r="X17" s="84"/>
      <c r="Y17" s="68"/>
      <c r="Z17" s="834" t="str">
        <f>IFERROR(AVERAGE(#REF!),"-")</f>
        <v>-</v>
      </c>
      <c r="AA17" s="84"/>
      <c r="AB17" s="68"/>
      <c r="AC17" s="834" t="str">
        <f>IFERROR(AVERAGE(#REF!),"-")</f>
        <v>-</v>
      </c>
      <c r="AD17" s="105">
        <f>IFERROR(AVERAGE(AD7:AD16),"-")</f>
        <v>0</v>
      </c>
      <c r="AE17" s="106">
        <f>IFERROR(AVERAGE(AE7:AE16),"-")</f>
        <v>0</v>
      </c>
      <c r="AF17" s="106">
        <f>IFERROR(AVERAGE(AF7:AF16),"-")</f>
        <v>0</v>
      </c>
      <c r="AG17" s="106">
        <f>IFERROR(AVERAGE(AG7:AG16),"-")</f>
        <v>0</v>
      </c>
      <c r="AH17" s="835">
        <f>IFERROR(AVERAGE(AH7:AH16),"-")</f>
        <v>0</v>
      </c>
      <c r="AI17" s="100"/>
      <c r="AJ17" s="101"/>
      <c r="AK17" s="102"/>
      <c r="AL17" s="103"/>
    </row>
    <row r="18" spans="1:38" ht="26.25" thickBot="1" x14ac:dyDescent="0.25">
      <c r="R18" s="109"/>
      <c r="S18" s="120" t="s">
        <v>609</v>
      </c>
      <c r="T18" s="814"/>
      <c r="U18" s="109"/>
      <c r="V18" s="120" t="s">
        <v>610</v>
      </c>
      <c r="W18" s="814"/>
      <c r="X18" s="108"/>
      <c r="Y18" s="122" t="s">
        <v>611</v>
      </c>
      <c r="Z18" s="814"/>
      <c r="AA18" s="109"/>
      <c r="AB18" s="120" t="s">
        <v>612</v>
      </c>
      <c r="AC18" s="814"/>
      <c r="AD18" s="107"/>
      <c r="AE18" s="108"/>
      <c r="AF18" s="109"/>
      <c r="AG18" s="95" t="s">
        <v>613</v>
      </c>
      <c r="AH18" s="808"/>
    </row>
    <row r="19" spans="1:38" ht="15" x14ac:dyDescent="0.2">
      <c r="M19" s="197"/>
      <c r="N19" s="197"/>
      <c r="O19" s="197"/>
      <c r="P19" s="193"/>
      <c r="Q19" s="194"/>
      <c r="T19" s="49"/>
      <c r="Z19" s="49"/>
    </row>
    <row r="20" spans="1:38" ht="15" x14ac:dyDescent="0.25">
      <c r="M20"/>
      <c r="N20"/>
      <c r="O20"/>
      <c r="P20" s="162"/>
      <c r="Q20" s="196"/>
      <c r="T20" s="49"/>
      <c r="Z20" s="49"/>
    </row>
    <row r="21" spans="1:38" ht="15" x14ac:dyDescent="0.25">
      <c r="M21"/>
      <c r="N21"/>
      <c r="O21"/>
      <c r="P21" s="162"/>
      <c r="Q21" s="196"/>
      <c r="T21" s="49"/>
      <c r="Z21" s="49"/>
    </row>
    <row r="22" spans="1:38" ht="15" x14ac:dyDescent="0.25">
      <c r="M22"/>
      <c r="N22"/>
      <c r="O22"/>
      <c r="P22" s="162"/>
      <c r="Q22" s="196"/>
      <c r="T22" s="49"/>
      <c r="Z22" s="49"/>
    </row>
    <row r="23" spans="1:38" ht="15" x14ac:dyDescent="0.25">
      <c r="M23"/>
      <c r="N23"/>
      <c r="O23"/>
      <c r="P23" s="162"/>
      <c r="Q23" s="196"/>
      <c r="T23" s="49"/>
      <c r="Z23" s="49"/>
    </row>
    <row r="24" spans="1:38" ht="15" x14ac:dyDescent="0.25">
      <c r="M24"/>
      <c r="N24"/>
      <c r="O24"/>
      <c r="P24" s="162"/>
      <c r="Q24" s="196"/>
      <c r="T24" s="49"/>
      <c r="Z24" s="49"/>
    </row>
    <row r="25" spans="1:38" ht="15" x14ac:dyDescent="0.25">
      <c r="M25"/>
      <c r="N25"/>
      <c r="O25"/>
      <c r="P25" s="162"/>
      <c r="Q25" s="196"/>
      <c r="T25" s="49"/>
      <c r="Z25" s="49"/>
    </row>
    <row r="26" spans="1:38" ht="15" x14ac:dyDescent="0.25">
      <c r="M26"/>
      <c r="N26"/>
      <c r="O26"/>
      <c r="P26" s="162"/>
      <c r="Q26" s="196"/>
      <c r="T26" s="49"/>
      <c r="Z26" s="49"/>
    </row>
    <row r="27" spans="1:38" x14ac:dyDescent="0.2">
      <c r="T27" s="49"/>
      <c r="Z27" s="49"/>
    </row>
    <row r="28" spans="1:38" x14ac:dyDescent="0.2">
      <c r="Q28" s="195"/>
      <c r="T28" s="49"/>
      <c r="W28" s="49"/>
      <c r="Z28" s="49"/>
    </row>
    <row r="29" spans="1:38" x14ac:dyDescent="0.2">
      <c r="Q29" s="49"/>
      <c r="T29" s="49"/>
      <c r="W29" s="49"/>
      <c r="Z29" s="49"/>
    </row>
  </sheetData>
  <mergeCells count="81">
    <mergeCell ref="H12:H14"/>
    <mergeCell ref="I12:I14"/>
    <mergeCell ref="J12:J14"/>
    <mergeCell ref="A12:A16"/>
    <mergeCell ref="B12:B16"/>
    <mergeCell ref="C12:C16"/>
    <mergeCell ref="E12:E16"/>
    <mergeCell ref="J15:J16"/>
    <mergeCell ref="G12:G16"/>
    <mergeCell ref="C10:C11"/>
    <mergeCell ref="D10:D11"/>
    <mergeCell ref="E10:E11"/>
    <mergeCell ref="F10:F11"/>
    <mergeCell ref="A4:J4"/>
    <mergeCell ref="B7:B9"/>
    <mergeCell ref="C7:C9"/>
    <mergeCell ref="D7:D9"/>
    <mergeCell ref="E7:E9"/>
    <mergeCell ref="F7:F9"/>
    <mergeCell ref="J7:J9"/>
    <mergeCell ref="G7:G9"/>
    <mergeCell ref="J10:J11"/>
    <mergeCell ref="I10:I11"/>
    <mergeCell ref="G10:G11"/>
    <mergeCell ref="H10:H11"/>
    <mergeCell ref="AC17:AC18"/>
    <mergeCell ref="AH17:AH18"/>
    <mergeCell ref="A7:A11"/>
    <mergeCell ref="A17:P17"/>
    <mergeCell ref="T17:T18"/>
    <mergeCell ref="W17:W18"/>
    <mergeCell ref="Z17:Z18"/>
    <mergeCell ref="I7:I9"/>
    <mergeCell ref="I15:I16"/>
    <mergeCell ref="H15:H16"/>
    <mergeCell ref="D15:D16"/>
    <mergeCell ref="H7:H9"/>
    <mergeCell ref="K7:K8"/>
    <mergeCell ref="B10:B11"/>
    <mergeCell ref="F12:F16"/>
    <mergeCell ref="D12:D14"/>
    <mergeCell ref="AJ1:AL2"/>
    <mergeCell ref="A2:B3"/>
    <mergeCell ref="C2:C3"/>
    <mergeCell ref="D2:AI2"/>
    <mergeCell ref="D3:AI3"/>
    <mergeCell ref="AJ3:AL3"/>
    <mergeCell ref="A1:B1"/>
    <mergeCell ref="D1:AI1"/>
    <mergeCell ref="AI4:AL5"/>
    <mergeCell ref="A5:A6"/>
    <mergeCell ref="B5:B6"/>
    <mergeCell ref="C5:C6"/>
    <mergeCell ref="D5:D6"/>
    <mergeCell ref="E5:E6"/>
    <mergeCell ref="R5:R6"/>
    <mergeCell ref="F5:F6"/>
    <mergeCell ref="G5:G6"/>
    <mergeCell ref="H5:H6"/>
    <mergeCell ref="K5:K6"/>
    <mergeCell ref="L5:L6"/>
    <mergeCell ref="M5:M6"/>
    <mergeCell ref="N5:N6"/>
    <mergeCell ref="O5:O6"/>
    <mergeCell ref="P5:P6"/>
    <mergeCell ref="K4:Q4"/>
    <mergeCell ref="R4:AC4"/>
    <mergeCell ref="AD4:AH4"/>
    <mergeCell ref="Q5:Q6"/>
    <mergeCell ref="AD5:AH5"/>
    <mergeCell ref="S5:S6"/>
    <mergeCell ref="T5:T6"/>
    <mergeCell ref="U5:U6"/>
    <mergeCell ref="V5:V6"/>
    <mergeCell ref="W5:W6"/>
    <mergeCell ref="X5:X6"/>
    <mergeCell ref="Y5:Y6"/>
    <mergeCell ref="Z5:Z6"/>
    <mergeCell ref="AA5:AA6"/>
    <mergeCell ref="AB5:AB6"/>
    <mergeCell ref="AC5:AC6"/>
  </mergeCells>
  <conditionalFormatting sqref="AD7:AH16">
    <cfRule type="cellIs" dxfId="131" priority="1" operator="lessThan">
      <formula>0.6</formula>
    </cfRule>
    <cfRule type="cellIs" dxfId="130" priority="2" operator="between">
      <formula>60%</formula>
      <formula>79%</formula>
    </cfRule>
    <cfRule type="cellIs" dxfId="129" priority="3" operator="between">
      <formula>80%</formula>
      <formula>100%</formula>
    </cfRule>
  </conditionalFormatting>
  <conditionalFormatting sqref="AH17">
    <cfRule type="cellIs" dxfId="128" priority="7" operator="lessThan">
      <formula>0.6</formula>
    </cfRule>
    <cfRule type="cellIs" dxfId="127" priority="8" operator="between">
      <formula>60%</formula>
      <formula>79%</formula>
    </cfRule>
    <cfRule type="cellIs" dxfId="126" priority="9" operator="between">
      <formula>80%</formula>
      <formula>100%</formula>
    </cfRule>
  </conditionalFormatting>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A0CBF-1582-4A48-919D-92C57757E9B3}">
  <dimension ref="A1:AL24"/>
  <sheetViews>
    <sheetView topLeftCell="I1" zoomScale="70" zoomScaleNormal="70" workbookViewId="0">
      <selection activeCell="R7" sqref="R7:T11"/>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3.42578125" style="28" customWidth="1"/>
    <col min="8" max="9" width="31" style="28" customWidth="1"/>
    <col min="10" max="10" width="12.5703125" style="28" customWidth="1"/>
    <col min="11" max="11" width="37.140625" style="28" customWidth="1"/>
    <col min="12" max="12" width="16.85546875" style="28" customWidth="1"/>
    <col min="13" max="13" width="28.28515625" style="28" customWidth="1"/>
    <col min="14" max="14" width="12.85546875" style="28" customWidth="1"/>
    <col min="15" max="16" width="16.5703125" style="28" customWidth="1"/>
    <col min="17" max="17" width="19.42578125" style="28" customWidth="1"/>
    <col min="18" max="18" width="27.140625" style="28" customWidth="1"/>
    <col min="19" max="19" width="20.4257812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9.140625" style="28"/>
    <col min="40" max="40" width="11.42578125" style="28" customWidth="1"/>
    <col min="41" max="16384" width="11.42578125" style="28"/>
  </cols>
  <sheetData>
    <row r="1" spans="1:38" ht="75.75" customHeight="1" x14ac:dyDescent="0.2">
      <c r="A1" s="780" t="s">
        <v>566</v>
      </c>
      <c r="B1" s="780"/>
      <c r="C1" s="781" t="s">
        <v>0</v>
      </c>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831" t="s">
        <v>662</v>
      </c>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3"/>
      <c r="AJ3" s="788">
        <v>45560</v>
      </c>
      <c r="AK3" s="789"/>
      <c r="AL3" s="789"/>
    </row>
    <row r="4" spans="1:38" ht="32.25" customHeight="1" thickBot="1" x14ac:dyDescent="0.25">
      <c r="A4" s="847" t="s">
        <v>570</v>
      </c>
      <c r="B4" s="848"/>
      <c r="C4" s="848"/>
      <c r="D4" s="848"/>
      <c r="E4" s="848"/>
      <c r="F4" s="848"/>
      <c r="G4" s="848"/>
      <c r="H4" s="848"/>
      <c r="I4" s="848"/>
      <c r="J4" s="848"/>
      <c r="K4" s="790" t="s">
        <v>571</v>
      </c>
      <c r="L4" s="790"/>
      <c r="M4" s="790"/>
      <c r="N4" s="790"/>
      <c r="O4" s="790"/>
      <c r="P4" s="790"/>
      <c r="Q4" s="790"/>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15" customHeight="1" thickBot="1" x14ac:dyDescent="0.25">
      <c r="A5" s="791" t="s">
        <v>574</v>
      </c>
      <c r="B5" s="793" t="s">
        <v>575</v>
      </c>
      <c r="C5" s="793" t="s">
        <v>350</v>
      </c>
      <c r="D5" s="793" t="s">
        <v>351</v>
      </c>
      <c r="E5" s="793" t="s">
        <v>352</v>
      </c>
      <c r="F5" s="793" t="s">
        <v>353</v>
      </c>
      <c r="G5" s="793" t="s">
        <v>354</v>
      </c>
      <c r="H5" s="793" t="s">
        <v>209</v>
      </c>
      <c r="I5" s="190" t="s">
        <v>355</v>
      </c>
      <c r="J5" s="572" t="s">
        <v>356</v>
      </c>
      <c r="K5" s="869" t="s">
        <v>215</v>
      </c>
      <c r="L5" s="869" t="s">
        <v>218</v>
      </c>
      <c r="M5" s="869" t="s">
        <v>576</v>
      </c>
      <c r="N5" s="869" t="s">
        <v>9</v>
      </c>
      <c r="O5" s="869" t="s">
        <v>222</v>
      </c>
      <c r="P5" s="869" t="s">
        <v>577</v>
      </c>
      <c r="Q5" s="872" t="s">
        <v>10</v>
      </c>
      <c r="R5" s="867" t="s">
        <v>225</v>
      </c>
      <c r="S5" s="867" t="s">
        <v>578</v>
      </c>
      <c r="T5" s="809" t="s">
        <v>579</v>
      </c>
      <c r="U5" s="797" t="s">
        <v>225</v>
      </c>
      <c r="V5" s="797" t="s">
        <v>578</v>
      </c>
      <c r="W5" s="809" t="s">
        <v>580</v>
      </c>
      <c r="X5" s="867" t="s">
        <v>225</v>
      </c>
      <c r="Y5" s="867" t="s">
        <v>578</v>
      </c>
      <c r="Z5" s="809" t="s">
        <v>581</v>
      </c>
      <c r="AA5" s="797" t="s">
        <v>225</v>
      </c>
      <c r="AB5" s="797" t="s">
        <v>578</v>
      </c>
      <c r="AC5" s="809" t="s">
        <v>582</v>
      </c>
      <c r="AD5" s="811" t="s">
        <v>12</v>
      </c>
      <c r="AE5" s="812"/>
      <c r="AF5" s="812"/>
      <c r="AG5" s="812"/>
      <c r="AH5" s="812"/>
      <c r="AI5" s="790"/>
      <c r="AJ5" s="790"/>
      <c r="AK5" s="790"/>
      <c r="AL5" s="790"/>
    </row>
    <row r="6" spans="1:38" ht="25.5" x14ac:dyDescent="0.2">
      <c r="A6" s="863"/>
      <c r="B6" s="864"/>
      <c r="C6" s="864"/>
      <c r="D6" s="864"/>
      <c r="E6" s="864"/>
      <c r="F6" s="864"/>
      <c r="G6" s="864"/>
      <c r="H6" s="864"/>
      <c r="I6" s="191" t="s">
        <v>353</v>
      </c>
      <c r="J6" s="191">
        <v>2025</v>
      </c>
      <c r="K6" s="870"/>
      <c r="L6" s="870"/>
      <c r="M6" s="870"/>
      <c r="N6" s="870"/>
      <c r="O6" s="870"/>
      <c r="P6" s="870"/>
      <c r="Q6" s="873"/>
      <c r="R6" s="868"/>
      <c r="S6" s="868"/>
      <c r="T6" s="810"/>
      <c r="U6" s="798"/>
      <c r="V6" s="798"/>
      <c r="W6" s="810"/>
      <c r="X6" s="868"/>
      <c r="Y6" s="868"/>
      <c r="Z6" s="810"/>
      <c r="AA6" s="798"/>
      <c r="AB6" s="798"/>
      <c r="AC6" s="810"/>
      <c r="AD6" s="91" t="s">
        <v>583</v>
      </c>
      <c r="AE6" s="5" t="s">
        <v>584</v>
      </c>
      <c r="AF6" s="5" t="s">
        <v>585</v>
      </c>
      <c r="AG6" s="5" t="s">
        <v>586</v>
      </c>
      <c r="AH6" s="92" t="s">
        <v>21</v>
      </c>
      <c r="AI6" s="198" t="s">
        <v>587</v>
      </c>
      <c r="AJ6" s="199" t="s">
        <v>588</v>
      </c>
      <c r="AK6" s="199" t="s">
        <v>589</v>
      </c>
      <c r="AL6" s="200" t="s">
        <v>590</v>
      </c>
    </row>
    <row r="7" spans="1:38" s="33" customFormat="1" ht="63.75" customHeight="1" x14ac:dyDescent="0.25">
      <c r="A7" s="263" t="s">
        <v>364</v>
      </c>
      <c r="B7" s="264" t="s">
        <v>365</v>
      </c>
      <c r="C7" s="265" t="s">
        <v>366</v>
      </c>
      <c r="D7" s="283" t="s">
        <v>367</v>
      </c>
      <c r="E7" s="267" t="s">
        <v>368</v>
      </c>
      <c r="F7" s="268" t="s">
        <v>369</v>
      </c>
      <c r="G7" s="269" t="s">
        <v>134</v>
      </c>
      <c r="H7" s="270" t="s">
        <v>370</v>
      </c>
      <c r="I7" s="270" t="s">
        <v>371</v>
      </c>
      <c r="J7" s="443">
        <v>0.65</v>
      </c>
      <c r="K7" s="461" t="s">
        <v>663</v>
      </c>
      <c r="L7" s="461" t="s">
        <v>664</v>
      </c>
      <c r="M7" s="464" t="s">
        <v>665</v>
      </c>
      <c r="N7" s="465">
        <v>0.65</v>
      </c>
      <c r="O7" s="439" t="s">
        <v>643</v>
      </c>
      <c r="P7" s="461" t="s">
        <v>666</v>
      </c>
      <c r="Q7" s="177" t="s">
        <v>667</v>
      </c>
      <c r="R7" s="591"/>
      <c r="S7" s="454"/>
      <c r="T7" s="592"/>
      <c r="U7" s="298"/>
      <c r="V7" s="50"/>
      <c r="W7" s="466"/>
      <c r="X7" s="591"/>
      <c r="Y7" s="50"/>
      <c r="Z7" s="466"/>
      <c r="AA7" s="50"/>
      <c r="AB7" s="50"/>
      <c r="AC7" s="466"/>
      <c r="AD7" s="25">
        <f>IFERROR(IF(T7&gt;=N7,1,(T7*100%)/N7),"-")</f>
        <v>0</v>
      </c>
      <c r="AE7" s="25">
        <f>IFERROR(IF(W7&gt;=N7,1,(W7*100%)/N7),"-")</f>
        <v>0</v>
      </c>
      <c r="AF7" s="25">
        <f>IFERROR(IF(Z7&gt;=N7,1,(Z7*100%)/N7),"-")</f>
        <v>0</v>
      </c>
      <c r="AG7" s="25">
        <f>IFERROR(IF(AC7&gt;=N7,1,(AC7*100%)/N7),"-")</f>
        <v>0</v>
      </c>
      <c r="AH7" s="94">
        <f>IFERROR(AVERAGE(AD7:AG7),"-")</f>
        <v>0</v>
      </c>
      <c r="AI7" s="98"/>
      <c r="AJ7" s="31"/>
      <c r="AK7" s="32"/>
      <c r="AL7" s="99"/>
    </row>
    <row r="8" spans="1:38" s="33" customFormat="1" ht="74.25" customHeight="1" x14ac:dyDescent="0.25">
      <c r="A8" s="453" t="s">
        <v>373</v>
      </c>
      <c r="B8" s="435" t="s">
        <v>615</v>
      </c>
      <c r="C8" s="435" t="s">
        <v>375</v>
      </c>
      <c r="D8" s="435" t="s">
        <v>393</v>
      </c>
      <c r="E8" s="272" t="s">
        <v>394</v>
      </c>
      <c r="F8" s="273" t="s">
        <v>395</v>
      </c>
      <c r="G8" s="277">
        <v>0.9</v>
      </c>
      <c r="H8" s="275" t="s">
        <v>396</v>
      </c>
      <c r="I8" s="275" t="s">
        <v>397</v>
      </c>
      <c r="J8" s="445">
        <v>0.3</v>
      </c>
      <c r="K8" s="143" t="s">
        <v>668</v>
      </c>
      <c r="L8" s="297" t="s">
        <v>669</v>
      </c>
      <c r="M8" s="461" t="s">
        <v>670</v>
      </c>
      <c r="N8" s="161">
        <v>1</v>
      </c>
      <c r="O8" s="6" t="s">
        <v>643</v>
      </c>
      <c r="P8" s="6" t="s">
        <v>671</v>
      </c>
      <c r="Q8" s="177" t="s">
        <v>667</v>
      </c>
      <c r="R8" s="591"/>
      <c r="S8" s="50"/>
      <c r="T8" s="343"/>
      <c r="U8" s="298"/>
      <c r="V8" s="50"/>
      <c r="W8" s="343"/>
      <c r="X8" s="591"/>
      <c r="Y8" s="50"/>
      <c r="Z8" s="343"/>
      <c r="AA8" s="50"/>
      <c r="AB8" s="50"/>
      <c r="AC8" s="343"/>
      <c r="AD8" s="25">
        <f>IFERROR(IF(T8&gt;=N8,1,(T8*100%)/N8),"-")</f>
        <v>0</v>
      </c>
      <c r="AE8" s="25">
        <f>IFERROR(IF(W8&gt;=N8,1,(W8*100%)/N8),"-")</f>
        <v>0</v>
      </c>
      <c r="AF8" s="25">
        <f>IFERROR(IF(Z8&gt;=N8,1,(Z8*100%)/N8),"-")</f>
        <v>0</v>
      </c>
      <c r="AG8" s="25">
        <f>IFERROR(IF(AC8&gt;=N8,1,(AC8*100%)/N8),"-")</f>
        <v>0</v>
      </c>
      <c r="AH8" s="94">
        <f>IFERROR(AVERAGE(AD8:AG8),"-")</f>
        <v>0</v>
      </c>
      <c r="AI8" s="98"/>
      <c r="AJ8" s="31"/>
      <c r="AK8" s="32"/>
      <c r="AL8" s="99"/>
    </row>
    <row r="9" spans="1:38" s="33" customFormat="1" ht="93" hidden="1" customHeight="1" x14ac:dyDescent="0.25">
      <c r="A9" s="460" t="s">
        <v>440</v>
      </c>
      <c r="B9" s="459" t="s">
        <v>448</v>
      </c>
      <c r="C9" s="459" t="s">
        <v>449</v>
      </c>
      <c r="D9" s="265" t="s">
        <v>450</v>
      </c>
      <c r="E9" s="280" t="s">
        <v>368</v>
      </c>
      <c r="F9" s="278" t="s">
        <v>451</v>
      </c>
      <c r="G9" s="281" t="s">
        <v>134</v>
      </c>
      <c r="H9" s="275" t="s">
        <v>446</v>
      </c>
      <c r="I9" s="276" t="s">
        <v>435</v>
      </c>
      <c r="J9" s="292">
        <v>0.4</v>
      </c>
      <c r="K9" s="143"/>
      <c r="L9" s="143" t="s">
        <v>673</v>
      </c>
      <c r="M9" s="559"/>
      <c r="N9" s="143"/>
      <c r="O9" s="143"/>
      <c r="P9" s="143"/>
      <c r="Q9" s="177" t="s">
        <v>667</v>
      </c>
      <c r="R9" s="591"/>
      <c r="S9" s="50"/>
      <c r="T9" s="348"/>
      <c r="U9" s="298"/>
      <c r="V9" s="50"/>
      <c r="W9" s="348"/>
      <c r="X9" s="591"/>
      <c r="Y9" s="50"/>
      <c r="Z9" s="348"/>
      <c r="AA9" s="50"/>
      <c r="AB9" s="50"/>
      <c r="AC9" s="348"/>
      <c r="AD9" s="25">
        <f>IFERROR(IF(T9&gt;=0.95,1,(T9*100%)/0.95),"-")</f>
        <v>0</v>
      </c>
      <c r="AE9" s="25">
        <f>IFERROR(IF(W9&gt;=0.95,1,(W9*100%)/0.95),"-")</f>
        <v>0</v>
      </c>
      <c r="AF9" s="25">
        <f>IFERROR(IF(Z9&gt;=0.95,1,(Z9*100%)/0.95),"-")</f>
        <v>0</v>
      </c>
      <c r="AG9" s="25">
        <f>IFERROR(IF(AC9&gt;=0.95,1,(AC9*100%)/0.95),"-")</f>
        <v>0</v>
      </c>
      <c r="AH9" s="94">
        <f>IFERROR(AVERAGE(AD9:AG9),"-")</f>
        <v>0</v>
      </c>
      <c r="AI9" s="98"/>
      <c r="AJ9" s="31"/>
      <c r="AK9" s="32"/>
      <c r="AL9" s="99"/>
    </row>
    <row r="10" spans="1:38" s="33" customFormat="1" ht="108" customHeight="1" x14ac:dyDescent="0.25">
      <c r="A10" s="822" t="s">
        <v>453</v>
      </c>
      <c r="B10" s="822" t="s">
        <v>454</v>
      </c>
      <c r="C10" s="861" t="s">
        <v>455</v>
      </c>
      <c r="D10" s="281" t="s">
        <v>456</v>
      </c>
      <c r="E10" s="284" t="s">
        <v>457</v>
      </c>
      <c r="F10" s="278" t="s">
        <v>458</v>
      </c>
      <c r="G10" s="281" t="s">
        <v>459</v>
      </c>
      <c r="H10" s="284" t="s">
        <v>460</v>
      </c>
      <c r="I10" s="284" t="s">
        <v>461</v>
      </c>
      <c r="J10" s="282" t="s">
        <v>459</v>
      </c>
      <c r="K10" s="339" t="s">
        <v>674</v>
      </c>
      <c r="L10" s="297" t="s">
        <v>675</v>
      </c>
      <c r="M10" s="297" t="s">
        <v>675</v>
      </c>
      <c r="N10" s="338">
        <v>1</v>
      </c>
      <c r="O10" s="6" t="s">
        <v>676</v>
      </c>
      <c r="P10" s="143" t="s">
        <v>677</v>
      </c>
      <c r="Q10" s="177" t="s">
        <v>667</v>
      </c>
      <c r="R10" s="591"/>
      <c r="S10" s="50"/>
      <c r="T10" s="349"/>
      <c r="U10" s="298"/>
      <c r="V10" s="50"/>
      <c r="W10" s="349"/>
      <c r="X10" s="591"/>
      <c r="Y10" s="50"/>
      <c r="Z10" s="349"/>
      <c r="AA10" s="50"/>
      <c r="AB10" s="50"/>
      <c r="AC10" s="349"/>
      <c r="AD10" s="25" t="s">
        <v>102</v>
      </c>
      <c r="AE10" s="25">
        <f>IFERROR(IF(W10&gt;=N10,1,(W10*100%)/N10),"-")</f>
        <v>0</v>
      </c>
      <c r="AF10" s="25">
        <f>IFERROR(IF(Z10&gt;=N10,1,(Z10*100%)/N10),"-")</f>
        <v>0</v>
      </c>
      <c r="AG10" s="25">
        <f>IFERROR(IF(AC10&gt;=N10,1,(AC10*100%)/N10),"-")</f>
        <v>0</v>
      </c>
      <c r="AH10" s="94">
        <f>IFERROR(AVERAGE(AD10:AG10),"-")</f>
        <v>0</v>
      </c>
      <c r="AI10" s="98"/>
      <c r="AJ10" s="31"/>
      <c r="AK10" s="32"/>
      <c r="AL10" s="99"/>
    </row>
    <row r="11" spans="1:38" s="33" customFormat="1" ht="90.75" customHeight="1" x14ac:dyDescent="0.25">
      <c r="A11" s="822"/>
      <c r="B11" s="822"/>
      <c r="C11" s="871"/>
      <c r="D11" s="264" t="s">
        <v>469</v>
      </c>
      <c r="E11" s="280" t="s">
        <v>470</v>
      </c>
      <c r="F11" s="278" t="s">
        <v>471</v>
      </c>
      <c r="G11" s="282">
        <v>0.35</v>
      </c>
      <c r="H11" s="275" t="s">
        <v>472</v>
      </c>
      <c r="I11" s="275" t="s">
        <v>461</v>
      </c>
      <c r="J11" s="443">
        <v>0.8</v>
      </c>
      <c r="K11" s="143" t="s">
        <v>678</v>
      </c>
      <c r="L11" s="6" t="s">
        <v>679</v>
      </c>
      <c r="M11" s="297" t="s">
        <v>680</v>
      </c>
      <c r="N11" s="161">
        <v>0.9</v>
      </c>
      <c r="O11" s="143" t="s">
        <v>643</v>
      </c>
      <c r="P11" s="6" t="s">
        <v>1161</v>
      </c>
      <c r="Q11" s="177" t="s">
        <v>667</v>
      </c>
      <c r="R11" s="591"/>
      <c r="S11" s="50"/>
      <c r="T11" s="343"/>
      <c r="U11" s="298"/>
      <c r="V11" s="50"/>
      <c r="W11" s="343"/>
      <c r="X11" s="591"/>
      <c r="Y11" s="50"/>
      <c r="Z11" s="343"/>
      <c r="AA11" s="50"/>
      <c r="AB11" s="50"/>
      <c r="AC11" s="343"/>
      <c r="AD11" s="25">
        <f>IFERROR(IF(T11&gt;=N11,1,(T11*100%)/N11),"-")</f>
        <v>0</v>
      </c>
      <c r="AE11" s="25">
        <f>IFERROR(IF(W11&gt;=N11,1,(W11*100%)/N11),"-")</f>
        <v>0</v>
      </c>
      <c r="AF11" s="25">
        <f>IFERROR(IF(Z11&gt;=N11,1,(Z11*100%)/N11),"-")</f>
        <v>0</v>
      </c>
      <c r="AG11" s="25">
        <f>IFERROR(IF(AC11&gt;=N11,1,(AC11*100%)/N11),"-")</f>
        <v>0</v>
      </c>
      <c r="AH11" s="94">
        <f>IFERROR(AVERAGE(AD11:AG11),"-")</f>
        <v>0</v>
      </c>
      <c r="AI11" s="98"/>
      <c r="AJ11" s="31"/>
      <c r="AK11" s="32"/>
      <c r="AL11" s="99"/>
    </row>
    <row r="12" spans="1:38" ht="45.6" customHeight="1" thickBot="1" x14ac:dyDescent="0.25">
      <c r="A12" s="819" t="s">
        <v>607</v>
      </c>
      <c r="B12" s="820"/>
      <c r="C12" s="820"/>
      <c r="D12" s="865"/>
      <c r="E12" s="865"/>
      <c r="F12" s="865"/>
      <c r="G12" s="865"/>
      <c r="H12" s="865"/>
      <c r="I12" s="865"/>
      <c r="J12" s="865"/>
      <c r="K12" s="865"/>
      <c r="L12" s="865"/>
      <c r="M12" s="865"/>
      <c r="N12" s="865"/>
      <c r="O12" s="865"/>
      <c r="P12" s="866"/>
      <c r="Q12" s="175" t="s">
        <v>608</v>
      </c>
      <c r="R12" s="84"/>
      <c r="S12" s="68"/>
      <c r="T12" s="834" t="str">
        <f>IFERROR(AVERAGE(T7:T7),"-")</f>
        <v>-</v>
      </c>
      <c r="U12" s="84"/>
      <c r="V12" s="68"/>
      <c r="W12" s="834" t="str">
        <f>IFERROR(AVERAGE(W7:W7),"-")</f>
        <v>-</v>
      </c>
      <c r="X12" s="84"/>
      <c r="Y12" s="68"/>
      <c r="Z12" s="834" t="str">
        <f>IFERROR(AVERAGE(Z7:Z7),"-")</f>
        <v>-</v>
      </c>
      <c r="AA12" s="84"/>
      <c r="AB12" s="68"/>
      <c r="AC12" s="834" t="str">
        <f>IFERROR(AVERAGE(AC7:AC7),"-")</f>
        <v>-</v>
      </c>
      <c r="AD12" s="105">
        <f>IFERROR(AVERAGE(AD7:AD11),"-")</f>
        <v>0</v>
      </c>
      <c r="AE12" s="106">
        <f>IFERROR(AVERAGE(AE7:AE11),"-")</f>
        <v>0</v>
      </c>
      <c r="AF12" s="106">
        <f>IFERROR(AVERAGE(AF7:AF11),"-")</f>
        <v>0</v>
      </c>
      <c r="AG12" s="51">
        <f>IFERROR(AVERAGE(AG7:AG11),"-")</f>
        <v>0</v>
      </c>
      <c r="AH12" s="835">
        <f>IFERROR(AVERAGE(AH7:AH11),"-")</f>
        <v>0</v>
      </c>
      <c r="AI12" s="100"/>
      <c r="AJ12" s="101"/>
      <c r="AK12" s="102"/>
      <c r="AL12" s="103"/>
    </row>
    <row r="13" spans="1:38" ht="26.25" thickBot="1" x14ac:dyDescent="0.25">
      <c r="R13" s="109"/>
      <c r="S13" s="120" t="s">
        <v>609</v>
      </c>
      <c r="T13" s="814"/>
      <c r="U13" s="109"/>
      <c r="V13" s="120" t="s">
        <v>610</v>
      </c>
      <c r="W13" s="814"/>
      <c r="X13" s="108"/>
      <c r="Y13" s="122" t="s">
        <v>611</v>
      </c>
      <c r="Z13" s="814"/>
      <c r="AA13" s="109"/>
      <c r="AB13" s="120" t="s">
        <v>612</v>
      </c>
      <c r="AC13" s="814"/>
      <c r="AD13" s="107"/>
      <c r="AE13" s="108"/>
      <c r="AF13" s="109"/>
      <c r="AG13" s="95" t="s">
        <v>613</v>
      </c>
      <c r="AH13" s="808"/>
    </row>
    <row r="14" spans="1:38" ht="15" x14ac:dyDescent="0.2">
      <c r="M14" s="197"/>
      <c r="N14" s="197"/>
      <c r="O14" s="197"/>
      <c r="P14" s="193"/>
      <c r="Q14" s="194"/>
      <c r="T14" s="49"/>
      <c r="Z14" s="49"/>
    </row>
    <row r="15" spans="1:38" ht="15" x14ac:dyDescent="0.25">
      <c r="M15"/>
      <c r="N15"/>
      <c r="O15"/>
      <c r="P15" s="162"/>
      <c r="Q15" s="196"/>
      <c r="T15" s="49"/>
      <c r="Z15" s="49"/>
    </row>
    <row r="16" spans="1:38" ht="15" x14ac:dyDescent="0.25">
      <c r="M16"/>
      <c r="N16"/>
      <c r="O16"/>
      <c r="P16" s="162"/>
      <c r="Q16" s="196"/>
      <c r="T16" s="49"/>
      <c r="Z16" s="49"/>
    </row>
    <row r="17" spans="13:26" ht="15" x14ac:dyDescent="0.25">
      <c r="M17"/>
      <c r="N17"/>
      <c r="O17"/>
      <c r="P17" s="162"/>
      <c r="Q17" s="196"/>
      <c r="T17" s="49"/>
      <c r="Z17" s="49"/>
    </row>
    <row r="18" spans="13:26" ht="15" x14ac:dyDescent="0.25">
      <c r="M18"/>
      <c r="N18"/>
      <c r="O18"/>
      <c r="P18" s="162"/>
      <c r="Q18" s="196"/>
      <c r="T18" s="49"/>
      <c r="Z18" s="49"/>
    </row>
    <row r="19" spans="13:26" ht="15" x14ac:dyDescent="0.25">
      <c r="M19"/>
      <c r="N19"/>
      <c r="O19"/>
      <c r="P19" s="162"/>
      <c r="Q19" s="196"/>
      <c r="T19" s="49"/>
      <c r="Z19" s="49"/>
    </row>
    <row r="20" spans="13:26" ht="15" x14ac:dyDescent="0.25">
      <c r="M20"/>
      <c r="N20"/>
      <c r="O20"/>
      <c r="P20" s="162"/>
      <c r="Q20" s="196"/>
      <c r="T20" s="49"/>
      <c r="Z20" s="49"/>
    </row>
    <row r="21" spans="13:26" ht="15" x14ac:dyDescent="0.25">
      <c r="M21"/>
      <c r="N21"/>
      <c r="O21"/>
      <c r="P21" s="162"/>
      <c r="Q21" s="196"/>
      <c r="T21" s="49"/>
      <c r="Z21" s="49"/>
    </row>
    <row r="22" spans="13:26" x14ac:dyDescent="0.2">
      <c r="T22" s="49"/>
      <c r="Z22" s="49"/>
    </row>
    <row r="23" spans="13:26" x14ac:dyDescent="0.2">
      <c r="Q23" s="195"/>
      <c r="T23" s="49"/>
      <c r="W23" s="49"/>
      <c r="Z23" s="49"/>
    </row>
    <row r="24" spans="13:26" x14ac:dyDescent="0.2">
      <c r="Q24" s="49"/>
      <c r="T24" s="49"/>
      <c r="W24" s="49"/>
      <c r="Z24" s="49"/>
    </row>
  </sheetData>
  <mergeCells count="50">
    <mergeCell ref="X5:X6"/>
    <mergeCell ref="M5:M6"/>
    <mergeCell ref="N5:N6"/>
    <mergeCell ref="L5:L6"/>
    <mergeCell ref="H5:H6"/>
    <mergeCell ref="K5:K6"/>
    <mergeCell ref="U5:U6"/>
    <mergeCell ref="V5:V6"/>
    <mergeCell ref="S5:S6"/>
    <mergeCell ref="T5:T6"/>
    <mergeCell ref="W5:W6"/>
    <mergeCell ref="B10:B11"/>
    <mergeCell ref="C10:C11"/>
    <mergeCell ref="R5:R6"/>
    <mergeCell ref="F5:F6"/>
    <mergeCell ref="G5:G6"/>
    <mergeCell ref="P5:P6"/>
    <mergeCell ref="Q5:Q6"/>
    <mergeCell ref="AH12:AH13"/>
    <mergeCell ref="AC5:AC6"/>
    <mergeCell ref="AD5:AH5"/>
    <mergeCell ref="A12:P12"/>
    <mergeCell ref="T12:T13"/>
    <mergeCell ref="W12:W13"/>
    <mergeCell ref="Z12:Z13"/>
    <mergeCell ref="AC12:AC13"/>
    <mergeCell ref="Y5:Y6"/>
    <mergeCell ref="Z5:Z6"/>
    <mergeCell ref="AA5:AA6"/>
    <mergeCell ref="AB5:AB6"/>
    <mergeCell ref="D5:D6"/>
    <mergeCell ref="E5:E6"/>
    <mergeCell ref="O5:O6"/>
    <mergeCell ref="A10:A11"/>
    <mergeCell ref="A4:J4"/>
    <mergeCell ref="A1:B1"/>
    <mergeCell ref="AJ1:AL2"/>
    <mergeCell ref="A2:B3"/>
    <mergeCell ref="C2:C3"/>
    <mergeCell ref="D2:AI2"/>
    <mergeCell ref="D3:AI3"/>
    <mergeCell ref="AJ3:AL3"/>
    <mergeCell ref="C1:AI1"/>
    <mergeCell ref="K4:Q4"/>
    <mergeCell ref="R4:AC4"/>
    <mergeCell ref="AD4:AH4"/>
    <mergeCell ref="AI4:AL5"/>
    <mergeCell ref="A5:A6"/>
    <mergeCell ref="B5:B6"/>
    <mergeCell ref="C5:C6"/>
  </mergeCells>
  <conditionalFormatting sqref="AD7:AH11">
    <cfRule type="cellIs" dxfId="125" priority="1" operator="lessThan">
      <formula>0.6</formula>
    </cfRule>
    <cfRule type="cellIs" dxfId="124" priority="2" operator="between">
      <formula>60%</formula>
      <formula>79%</formula>
    </cfRule>
    <cfRule type="cellIs" dxfId="123" priority="3" operator="between">
      <formula>80%</formula>
      <formula>100%</formula>
    </cfRule>
  </conditionalFormatting>
  <conditionalFormatting sqref="AH12">
    <cfRule type="cellIs" dxfId="122" priority="4" operator="lessThan">
      <formula>0.6</formula>
    </cfRule>
    <cfRule type="cellIs" dxfId="121" priority="5" operator="between">
      <formula>60%</formula>
      <formula>79%</formula>
    </cfRule>
    <cfRule type="cellIs" dxfId="120" priority="6" operator="between">
      <formula>80%</formula>
      <formula>100%</formula>
    </cfRule>
  </conditionalFormatting>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1CA6-F2F4-48C7-A4CA-4EC4900AFA32}">
  <dimension ref="A1:AL25"/>
  <sheetViews>
    <sheetView zoomScale="70" zoomScaleNormal="70" workbookViewId="0">
      <selection activeCell="R7" sqref="R7:T12"/>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5" width="31" style="28" customWidth="1"/>
    <col min="6" max="6" width="20.140625" style="28" customWidth="1"/>
    <col min="7" max="7" width="12.140625" style="28" customWidth="1"/>
    <col min="8" max="8" width="31" style="28" customWidth="1"/>
    <col min="9" max="9" width="21" style="28" customWidth="1"/>
    <col min="10" max="10" width="11.42578125" style="28" customWidth="1"/>
    <col min="11" max="11" width="37.140625" style="28" customWidth="1"/>
    <col min="12" max="12" width="16.85546875" style="28" customWidth="1"/>
    <col min="13" max="13" width="25.28515625" style="28" customWidth="1"/>
    <col min="14" max="14" width="13.5703125" style="28" customWidth="1"/>
    <col min="15" max="16" width="16.5703125" style="28" customWidth="1"/>
    <col min="17" max="17" width="19.42578125" style="28" customWidth="1"/>
    <col min="18" max="18" width="27.140625" style="28" customWidth="1"/>
    <col min="19" max="19" width="47.4257812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11.42578125" style="28"/>
    <col min="40" max="40" width="11.42578125" style="28" customWidth="1"/>
    <col min="41" max="16384" width="11.42578125" style="28"/>
  </cols>
  <sheetData>
    <row r="1" spans="1:38" ht="75.75" customHeight="1" x14ac:dyDescent="0.2">
      <c r="A1" s="780" t="s">
        <v>566</v>
      </c>
      <c r="B1" s="780"/>
      <c r="C1" s="781" t="s">
        <v>0</v>
      </c>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87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877"/>
      <c r="D3" s="878" t="s">
        <v>681</v>
      </c>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880"/>
      <c r="AJ3" s="788">
        <v>45560</v>
      </c>
      <c r="AK3" s="789"/>
      <c r="AL3" s="789"/>
    </row>
    <row r="4" spans="1:38" ht="32.25" customHeight="1" thickBot="1" x14ac:dyDescent="0.25">
      <c r="A4" s="847" t="s">
        <v>570</v>
      </c>
      <c r="B4" s="848"/>
      <c r="C4" s="848"/>
      <c r="D4" s="848"/>
      <c r="E4" s="848"/>
      <c r="F4" s="848"/>
      <c r="G4" s="848"/>
      <c r="H4" s="848"/>
      <c r="I4" s="848"/>
      <c r="J4" s="848"/>
      <c r="K4" s="790" t="s">
        <v>571</v>
      </c>
      <c r="L4" s="790"/>
      <c r="M4" s="790"/>
      <c r="N4" s="790"/>
      <c r="O4" s="790"/>
      <c r="P4" s="790"/>
      <c r="Q4" s="790"/>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15" thickBot="1" x14ac:dyDescent="0.25">
      <c r="A5" s="791" t="s">
        <v>574</v>
      </c>
      <c r="B5" s="793" t="s">
        <v>575</v>
      </c>
      <c r="C5" s="793" t="s">
        <v>350</v>
      </c>
      <c r="D5" s="793" t="s">
        <v>351</v>
      </c>
      <c r="E5" s="793" t="s">
        <v>352</v>
      </c>
      <c r="F5" s="793" t="s">
        <v>353</v>
      </c>
      <c r="G5" s="793" t="s">
        <v>354</v>
      </c>
      <c r="H5" s="793" t="s">
        <v>209</v>
      </c>
      <c r="I5" s="190" t="s">
        <v>355</v>
      </c>
      <c r="J5" s="572" t="s">
        <v>356</v>
      </c>
      <c r="K5" s="869" t="s">
        <v>215</v>
      </c>
      <c r="L5" s="869" t="s">
        <v>218</v>
      </c>
      <c r="M5" s="869" t="s">
        <v>576</v>
      </c>
      <c r="N5" s="869" t="s">
        <v>9</v>
      </c>
      <c r="O5" s="869" t="s">
        <v>222</v>
      </c>
      <c r="P5" s="869" t="s">
        <v>577</v>
      </c>
      <c r="Q5" s="872" t="s">
        <v>10</v>
      </c>
      <c r="R5" s="874" t="s">
        <v>225</v>
      </c>
      <c r="S5" s="874" t="s">
        <v>578</v>
      </c>
      <c r="T5" s="809" t="s">
        <v>579</v>
      </c>
      <c r="U5" s="79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38" ht="25.5" x14ac:dyDescent="0.2">
      <c r="A6" s="863"/>
      <c r="B6" s="864"/>
      <c r="C6" s="864"/>
      <c r="D6" s="864"/>
      <c r="E6" s="864"/>
      <c r="F6" s="864"/>
      <c r="G6" s="864"/>
      <c r="H6" s="864"/>
      <c r="I6" s="191" t="s">
        <v>353</v>
      </c>
      <c r="J6" s="191">
        <v>2025</v>
      </c>
      <c r="K6" s="870"/>
      <c r="L6" s="870"/>
      <c r="M6" s="870"/>
      <c r="N6" s="870"/>
      <c r="O6" s="870"/>
      <c r="P6" s="870"/>
      <c r="Q6" s="873"/>
      <c r="R6" s="875"/>
      <c r="S6" s="875"/>
      <c r="T6" s="810"/>
      <c r="U6" s="79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38" s="33" customFormat="1" ht="63" customHeight="1" x14ac:dyDescent="0.25">
      <c r="A7" s="178" t="s">
        <v>364</v>
      </c>
      <c r="B7" s="129" t="s">
        <v>365</v>
      </c>
      <c r="C7" s="129" t="s">
        <v>366</v>
      </c>
      <c r="D7" s="129" t="s">
        <v>367</v>
      </c>
      <c r="E7" s="129" t="s">
        <v>368</v>
      </c>
      <c r="F7" s="129" t="s">
        <v>369</v>
      </c>
      <c r="G7" s="129" t="s">
        <v>134</v>
      </c>
      <c r="H7" s="129" t="s">
        <v>370</v>
      </c>
      <c r="I7" s="129" t="s">
        <v>371</v>
      </c>
      <c r="J7" s="192">
        <v>0.65</v>
      </c>
      <c r="K7" s="461" t="s">
        <v>663</v>
      </c>
      <c r="L7" s="461" t="s">
        <v>664</v>
      </c>
      <c r="M7" s="464" t="s">
        <v>665</v>
      </c>
      <c r="N7" s="465">
        <v>0.65</v>
      </c>
      <c r="O7" s="439" t="s">
        <v>643</v>
      </c>
      <c r="P7" s="461" t="s">
        <v>666</v>
      </c>
      <c r="Q7" s="177" t="s">
        <v>244</v>
      </c>
      <c r="R7" s="454"/>
      <c r="S7" s="50"/>
      <c r="T7" s="592"/>
      <c r="U7" s="298"/>
      <c r="V7" s="50"/>
      <c r="W7" s="466"/>
      <c r="X7" s="50"/>
      <c r="Y7" s="50"/>
      <c r="Z7" s="466"/>
      <c r="AA7" s="50"/>
      <c r="AB7" s="50"/>
      <c r="AC7" s="466"/>
      <c r="AD7" s="25">
        <f>IFERROR(IF(T7&gt;=N7,1,(T7*100%)/N7),"-")</f>
        <v>0</v>
      </c>
      <c r="AE7" s="25">
        <f t="shared" ref="AE7:AE12" si="0">IFERROR(IF(W7&gt;=N7,1,(W7*100%)/N7),"-")</f>
        <v>0</v>
      </c>
      <c r="AF7" s="25">
        <f t="shared" ref="AF7:AF12" si="1">IFERROR(IF(Z7&gt;=N7,1,(Z7*100%)/N7),"-")</f>
        <v>0</v>
      </c>
      <c r="AG7" s="25">
        <f t="shared" ref="AG7:AG12" si="2">IFERROR(IF(AC7&gt;=N7,1,(AC7*100%)/N7),"-")</f>
        <v>0</v>
      </c>
      <c r="AH7" s="94">
        <f t="shared" ref="AH7:AH12" si="3">IFERROR(AVERAGE(AD7:AG7),"-")</f>
        <v>0</v>
      </c>
      <c r="AI7" s="98"/>
      <c r="AJ7" s="31"/>
      <c r="AK7" s="32"/>
      <c r="AL7" s="99"/>
    </row>
    <row r="8" spans="1:38" s="33" customFormat="1" ht="76.5" customHeight="1" x14ac:dyDescent="0.25">
      <c r="A8" s="881" t="s">
        <v>373</v>
      </c>
      <c r="B8" s="129" t="s">
        <v>374</v>
      </c>
      <c r="C8" s="129" t="s">
        <v>375</v>
      </c>
      <c r="D8" s="129" t="s">
        <v>393</v>
      </c>
      <c r="E8" s="129" t="s">
        <v>394</v>
      </c>
      <c r="F8" s="129" t="s">
        <v>395</v>
      </c>
      <c r="G8" s="192">
        <v>0.9</v>
      </c>
      <c r="H8" s="129" t="s">
        <v>396</v>
      </c>
      <c r="I8" s="129" t="s">
        <v>397</v>
      </c>
      <c r="J8" s="192">
        <v>0.3</v>
      </c>
      <c r="K8" s="143" t="s">
        <v>682</v>
      </c>
      <c r="L8" s="297" t="s">
        <v>669</v>
      </c>
      <c r="M8" s="461" t="s">
        <v>670</v>
      </c>
      <c r="N8" s="161">
        <v>1</v>
      </c>
      <c r="O8" s="6" t="s">
        <v>643</v>
      </c>
      <c r="P8" s="6" t="s">
        <v>683</v>
      </c>
      <c r="Q8" s="177" t="s">
        <v>244</v>
      </c>
      <c r="R8" s="50"/>
      <c r="S8" s="50"/>
      <c r="T8" s="343"/>
      <c r="U8" s="298"/>
      <c r="V8" s="50"/>
      <c r="W8" s="343"/>
      <c r="X8" s="50"/>
      <c r="Y8" s="50"/>
      <c r="Z8" s="343"/>
      <c r="AA8" s="50"/>
      <c r="AB8" s="50"/>
      <c r="AC8" s="343"/>
      <c r="AD8" s="25" t="s">
        <v>102</v>
      </c>
      <c r="AE8" s="25">
        <f t="shared" si="0"/>
        <v>0</v>
      </c>
      <c r="AF8" s="25">
        <f t="shared" si="1"/>
        <v>0</v>
      </c>
      <c r="AG8" s="25">
        <f t="shared" si="2"/>
        <v>0</v>
      </c>
      <c r="AH8" s="94">
        <f t="shared" si="3"/>
        <v>0</v>
      </c>
      <c r="AI8" s="98"/>
      <c r="AJ8" s="31"/>
      <c r="AK8" s="32"/>
      <c r="AL8" s="99"/>
    </row>
    <row r="9" spans="1:38" s="33" customFormat="1" ht="87" customHeight="1" x14ac:dyDescent="0.25">
      <c r="A9" s="882"/>
      <c r="B9" s="129" t="s">
        <v>399</v>
      </c>
      <c r="C9" s="129" t="s">
        <v>400</v>
      </c>
      <c r="D9" s="129" t="s">
        <v>401</v>
      </c>
      <c r="E9" s="129" t="s">
        <v>402</v>
      </c>
      <c r="F9" s="129" t="s">
        <v>403</v>
      </c>
      <c r="G9" s="129" t="s">
        <v>404</v>
      </c>
      <c r="H9" s="129" t="s">
        <v>405</v>
      </c>
      <c r="I9" s="129" t="s">
        <v>406</v>
      </c>
      <c r="J9" s="129">
        <v>2</v>
      </c>
      <c r="K9" s="143" t="s">
        <v>684</v>
      </c>
      <c r="L9" s="6" t="s">
        <v>685</v>
      </c>
      <c r="M9" s="461" t="s">
        <v>686</v>
      </c>
      <c r="N9" s="461">
        <v>1</v>
      </c>
      <c r="O9" s="461" t="s">
        <v>594</v>
      </c>
      <c r="P9" s="6" t="s">
        <v>687</v>
      </c>
      <c r="Q9" s="177" t="s">
        <v>244</v>
      </c>
      <c r="R9" s="50"/>
      <c r="S9" s="50"/>
      <c r="T9" s="466"/>
      <c r="U9" s="298"/>
      <c r="V9" s="50"/>
      <c r="W9" s="466"/>
      <c r="X9" s="50"/>
      <c r="Y9" s="50"/>
      <c r="Z9" s="466"/>
      <c r="AA9" s="50"/>
      <c r="AB9" s="50"/>
      <c r="AC9" s="466"/>
      <c r="AD9" s="25">
        <f>IFERROR(IF(T9&gt;=N9,1,(T9*100%)/N9),"-")</f>
        <v>0</v>
      </c>
      <c r="AE9" s="25">
        <f t="shared" si="0"/>
        <v>0</v>
      </c>
      <c r="AF9" s="25">
        <f t="shared" si="1"/>
        <v>0</v>
      </c>
      <c r="AG9" s="25">
        <f t="shared" si="2"/>
        <v>0</v>
      </c>
      <c r="AH9" s="94">
        <f t="shared" si="3"/>
        <v>0</v>
      </c>
      <c r="AI9" s="98"/>
      <c r="AJ9" s="31"/>
      <c r="AK9" s="32"/>
      <c r="AL9" s="99"/>
    </row>
    <row r="10" spans="1:38" s="33" customFormat="1" ht="93.75" customHeight="1" x14ac:dyDescent="0.25">
      <c r="A10" s="178" t="s">
        <v>440</v>
      </c>
      <c r="B10" s="129" t="s">
        <v>448</v>
      </c>
      <c r="C10" s="129" t="s">
        <v>449</v>
      </c>
      <c r="D10" s="129" t="s">
        <v>450</v>
      </c>
      <c r="E10" s="129" t="s">
        <v>368</v>
      </c>
      <c r="F10" s="129" t="s">
        <v>451</v>
      </c>
      <c r="G10" s="129" t="s">
        <v>134</v>
      </c>
      <c r="H10" s="129" t="s">
        <v>446</v>
      </c>
      <c r="I10" s="129" t="s">
        <v>435</v>
      </c>
      <c r="J10" s="417">
        <v>0.4</v>
      </c>
      <c r="K10" s="339" t="s">
        <v>688</v>
      </c>
      <c r="L10" s="161" t="s">
        <v>689</v>
      </c>
      <c r="M10" s="143" t="s">
        <v>690</v>
      </c>
      <c r="N10" s="337">
        <v>0.1</v>
      </c>
      <c r="O10" s="143" t="s">
        <v>643</v>
      </c>
      <c r="P10" s="161" t="s">
        <v>691</v>
      </c>
      <c r="Q10" s="177" t="s">
        <v>244</v>
      </c>
      <c r="R10" s="50"/>
      <c r="S10" s="50"/>
      <c r="T10" s="467"/>
      <c r="U10" s="298"/>
      <c r="V10" s="50"/>
      <c r="W10" s="467"/>
      <c r="X10" s="50"/>
      <c r="Y10" s="50"/>
      <c r="Z10" s="467"/>
      <c r="AA10" s="50"/>
      <c r="AB10" s="50"/>
      <c r="AC10" s="467"/>
      <c r="AD10" s="25">
        <f>IFERROR(IF(T10&gt;=N10,1,(T10*100%)/N10),"-")</f>
        <v>0</v>
      </c>
      <c r="AE10" s="25">
        <f t="shared" si="0"/>
        <v>0</v>
      </c>
      <c r="AF10" s="25">
        <f t="shared" si="1"/>
        <v>0</v>
      </c>
      <c r="AG10" s="25">
        <f t="shared" si="2"/>
        <v>0</v>
      </c>
      <c r="AH10" s="94">
        <f t="shared" si="3"/>
        <v>0</v>
      </c>
      <c r="AI10" s="98"/>
      <c r="AJ10" s="31"/>
      <c r="AK10" s="32"/>
      <c r="AL10" s="99"/>
    </row>
    <row r="11" spans="1:38" s="33" customFormat="1" ht="102.75" customHeight="1" x14ac:dyDescent="0.25">
      <c r="A11" s="822" t="s">
        <v>453</v>
      </c>
      <c r="B11" s="822" t="s">
        <v>454</v>
      </c>
      <c r="C11" s="822" t="s">
        <v>455</v>
      </c>
      <c r="D11" s="305" t="s">
        <v>456</v>
      </c>
      <c r="E11" s="281" t="s">
        <v>457</v>
      </c>
      <c r="F11" s="281" t="s">
        <v>458</v>
      </c>
      <c r="G11" s="281" t="s">
        <v>459</v>
      </c>
      <c r="H11" s="281" t="s">
        <v>460</v>
      </c>
      <c r="I11" s="284" t="s">
        <v>461</v>
      </c>
      <c r="J11" s="282" t="s">
        <v>459</v>
      </c>
      <c r="K11" s="339" t="s">
        <v>692</v>
      </c>
      <c r="L11" s="6" t="s">
        <v>693</v>
      </c>
      <c r="M11" s="297" t="s">
        <v>694</v>
      </c>
      <c r="N11" s="161">
        <v>0.6</v>
      </c>
      <c r="O11" s="303" t="s">
        <v>643</v>
      </c>
      <c r="P11" s="6" t="s">
        <v>1162</v>
      </c>
      <c r="Q11" s="177" t="s">
        <v>244</v>
      </c>
      <c r="R11" s="50"/>
      <c r="S11" s="50"/>
      <c r="T11" s="343"/>
      <c r="U11" s="298"/>
      <c r="V11" s="50"/>
      <c r="W11" s="343"/>
      <c r="X11" s="50"/>
      <c r="Y11" s="50"/>
      <c r="Z11" s="343"/>
      <c r="AA11" s="50"/>
      <c r="AB11" s="50"/>
      <c r="AC11" s="343"/>
      <c r="AD11" s="25">
        <f>IFERROR(IF(T11&gt;=N11,1,(T11*100%)/N11),"-")</f>
        <v>0</v>
      </c>
      <c r="AE11" s="25">
        <f t="shared" si="0"/>
        <v>0</v>
      </c>
      <c r="AF11" s="25">
        <f t="shared" si="1"/>
        <v>0</v>
      </c>
      <c r="AG11" s="25">
        <f t="shared" si="2"/>
        <v>0</v>
      </c>
      <c r="AH11" s="94">
        <f t="shared" si="3"/>
        <v>0</v>
      </c>
      <c r="AI11" s="98"/>
      <c r="AJ11" s="31"/>
      <c r="AK11" s="32"/>
      <c r="AL11" s="99"/>
    </row>
    <row r="12" spans="1:38" s="33" customFormat="1" ht="102" customHeight="1" x14ac:dyDescent="0.25">
      <c r="A12" s="822"/>
      <c r="B12" s="822"/>
      <c r="C12" s="822"/>
      <c r="D12" s="260" t="s">
        <v>469</v>
      </c>
      <c r="E12" s="129" t="s">
        <v>470</v>
      </c>
      <c r="F12" s="129" t="s">
        <v>471</v>
      </c>
      <c r="G12" s="192">
        <v>0.35</v>
      </c>
      <c r="H12" s="129" t="s">
        <v>472</v>
      </c>
      <c r="I12" s="129" t="s">
        <v>461</v>
      </c>
      <c r="J12" s="418">
        <v>0.8</v>
      </c>
      <c r="K12" s="339" t="s">
        <v>695</v>
      </c>
      <c r="L12" s="6" t="s">
        <v>696</v>
      </c>
      <c r="M12" s="297" t="s">
        <v>697</v>
      </c>
      <c r="N12" s="161">
        <v>0.9</v>
      </c>
      <c r="O12" s="461" t="s">
        <v>643</v>
      </c>
      <c r="P12" s="6" t="s">
        <v>1163</v>
      </c>
      <c r="Q12" s="177" t="s">
        <v>244</v>
      </c>
      <c r="R12" s="50"/>
      <c r="S12" s="50"/>
      <c r="T12" s="343"/>
      <c r="U12" s="298"/>
      <c r="V12" s="50"/>
      <c r="W12" s="343"/>
      <c r="X12" s="50"/>
      <c r="Y12" s="50"/>
      <c r="Z12" s="343"/>
      <c r="AA12" s="50"/>
      <c r="AB12" s="50"/>
      <c r="AC12" s="343"/>
      <c r="AD12" s="25" t="s">
        <v>102</v>
      </c>
      <c r="AE12" s="25">
        <f t="shared" si="0"/>
        <v>0</v>
      </c>
      <c r="AF12" s="25">
        <f t="shared" si="1"/>
        <v>0</v>
      </c>
      <c r="AG12" s="25">
        <f t="shared" si="2"/>
        <v>0</v>
      </c>
      <c r="AH12" s="94">
        <f t="shared" si="3"/>
        <v>0</v>
      </c>
      <c r="AI12" s="98"/>
      <c r="AJ12" s="31"/>
      <c r="AK12" s="32"/>
      <c r="AL12" s="99"/>
    </row>
    <row r="13" spans="1:38" ht="45.6" customHeight="1" thickBot="1" x14ac:dyDescent="0.25">
      <c r="A13" s="819" t="s">
        <v>607</v>
      </c>
      <c r="B13" s="820"/>
      <c r="C13" s="820"/>
      <c r="D13" s="865"/>
      <c r="E13" s="865"/>
      <c r="F13" s="865"/>
      <c r="G13" s="865"/>
      <c r="H13" s="865"/>
      <c r="I13" s="865"/>
      <c r="J13" s="865"/>
      <c r="K13" s="865"/>
      <c r="L13" s="865"/>
      <c r="M13" s="865"/>
      <c r="N13" s="865"/>
      <c r="O13" s="865"/>
      <c r="P13" s="866"/>
      <c r="Q13" s="175" t="s">
        <v>608</v>
      </c>
      <c r="R13" s="84"/>
      <c r="S13" s="68"/>
      <c r="T13" s="834" t="str">
        <f>IFERROR(AVERAGE(T7:T12),"-")</f>
        <v>-</v>
      </c>
      <c r="U13" s="84"/>
      <c r="V13" s="68"/>
      <c r="W13" s="834" t="str">
        <f>IFERROR(AVERAGE(W7:W7),"-")</f>
        <v>-</v>
      </c>
      <c r="X13" s="84"/>
      <c r="Y13" s="68"/>
      <c r="Z13" s="834" t="str">
        <f>IFERROR(AVERAGE(Z7:Z7),"-")</f>
        <v>-</v>
      </c>
      <c r="AA13" s="84"/>
      <c r="AB13" s="68"/>
      <c r="AC13" s="834" t="str">
        <f>IFERROR(AVERAGE(AC7:AC7),"-")</f>
        <v>-</v>
      </c>
      <c r="AD13" s="105">
        <f>IFERROR(AVERAGE(AD7:AD12),"-")</f>
        <v>0</v>
      </c>
      <c r="AE13" s="106">
        <f>IFERROR(AVERAGE(AE7:AE12),"-")</f>
        <v>0</v>
      </c>
      <c r="AF13" s="106">
        <f>IFERROR(AVERAGE(AF7:AF12),"-")</f>
        <v>0</v>
      </c>
      <c r="AG13" s="51">
        <f>IFERROR(AVERAGE(AG7:AG12),"-")</f>
        <v>0</v>
      </c>
      <c r="AH13" s="835">
        <f>IFERROR(AVERAGE(AH7:AH12),"-")</f>
        <v>0</v>
      </c>
      <c r="AI13" s="100"/>
      <c r="AJ13" s="101"/>
      <c r="AK13" s="102"/>
      <c r="AL13" s="103"/>
    </row>
    <row r="14" spans="1:38" ht="26.25" thickBot="1" x14ac:dyDescent="0.25">
      <c r="R14" s="109"/>
      <c r="S14" s="120" t="s">
        <v>609</v>
      </c>
      <c r="T14" s="814"/>
      <c r="U14" s="109"/>
      <c r="V14" s="120" t="s">
        <v>610</v>
      </c>
      <c r="W14" s="814"/>
      <c r="X14" s="108"/>
      <c r="Y14" s="122" t="s">
        <v>611</v>
      </c>
      <c r="Z14" s="814"/>
      <c r="AA14" s="109"/>
      <c r="AB14" s="120" t="s">
        <v>612</v>
      </c>
      <c r="AC14" s="814"/>
      <c r="AD14" s="107"/>
      <c r="AE14" s="108"/>
      <c r="AF14" s="109"/>
      <c r="AG14" s="95" t="s">
        <v>613</v>
      </c>
      <c r="AH14" s="808"/>
    </row>
    <row r="15" spans="1:38" ht="129.75" customHeight="1" x14ac:dyDescent="0.25">
      <c r="B15" s="883" t="s">
        <v>698</v>
      </c>
      <c r="C15" s="884"/>
      <c r="M15" s="197"/>
      <c r="N15" s="197"/>
      <c r="O15" s="197"/>
      <c r="P15" s="193"/>
      <c r="Q15" s="194"/>
      <c r="T15" s="49"/>
      <c r="Z15" s="49"/>
    </row>
    <row r="16" spans="1:38" ht="15" x14ac:dyDescent="0.25">
      <c r="M16"/>
      <c r="N16"/>
      <c r="O16"/>
      <c r="P16" s="162"/>
      <c r="Q16" s="196"/>
      <c r="T16" s="49"/>
      <c r="Z16" s="49"/>
    </row>
    <row r="17" spans="13:26" ht="15" x14ac:dyDescent="0.25">
      <c r="M17"/>
      <c r="N17"/>
      <c r="O17"/>
      <c r="P17" s="162"/>
      <c r="Q17" s="196"/>
      <c r="T17" s="49"/>
      <c r="Z17" s="49"/>
    </row>
    <row r="18" spans="13:26" ht="15" x14ac:dyDescent="0.25">
      <c r="M18"/>
      <c r="N18"/>
      <c r="O18"/>
      <c r="P18" s="162"/>
      <c r="Q18" s="196"/>
      <c r="T18" s="49"/>
      <c r="Z18" s="49"/>
    </row>
    <row r="19" spans="13:26" ht="15" x14ac:dyDescent="0.25">
      <c r="M19"/>
      <c r="N19"/>
      <c r="O19"/>
      <c r="P19" s="162"/>
      <c r="Q19" s="196"/>
      <c r="T19" s="49"/>
      <c r="Z19" s="49"/>
    </row>
    <row r="20" spans="13:26" ht="15" x14ac:dyDescent="0.25">
      <c r="M20"/>
      <c r="N20"/>
      <c r="O20"/>
      <c r="P20" s="162"/>
      <c r="Q20" s="196"/>
      <c r="T20" s="49"/>
      <c r="Z20" s="49"/>
    </row>
    <row r="21" spans="13:26" ht="15" x14ac:dyDescent="0.25">
      <c r="M21"/>
      <c r="N21"/>
      <c r="O21"/>
      <c r="P21" s="162"/>
      <c r="Q21" s="196"/>
      <c r="T21" s="49"/>
      <c r="Z21" s="49"/>
    </row>
    <row r="22" spans="13:26" ht="15" x14ac:dyDescent="0.25">
      <c r="M22"/>
      <c r="N22"/>
      <c r="O22"/>
      <c r="P22" s="162"/>
      <c r="Q22" s="196"/>
      <c r="T22" s="49"/>
      <c r="Z22" s="49"/>
    </row>
    <row r="23" spans="13:26" x14ac:dyDescent="0.2">
      <c r="T23" s="49"/>
      <c r="Z23" s="49"/>
    </row>
    <row r="24" spans="13:26" x14ac:dyDescent="0.2">
      <c r="Q24" s="195"/>
      <c r="T24" s="49"/>
      <c r="W24" s="49"/>
      <c r="Z24" s="49"/>
    </row>
    <row r="25" spans="13:26" x14ac:dyDescent="0.2">
      <c r="Q25" s="49"/>
      <c r="T25" s="49"/>
      <c r="W25" s="49"/>
      <c r="Z25" s="49"/>
    </row>
  </sheetData>
  <mergeCells count="52">
    <mergeCell ref="B15:C15"/>
    <mergeCell ref="AH13:AH14"/>
    <mergeCell ref="E5:E6"/>
    <mergeCell ref="W5:W6"/>
    <mergeCell ref="X5:X6"/>
    <mergeCell ref="Y5:Y6"/>
    <mergeCell ref="Z5:Z6"/>
    <mergeCell ref="AA5:AA6"/>
    <mergeCell ref="AB5:AB6"/>
    <mergeCell ref="Q5:Q6"/>
    <mergeCell ref="W13:W14"/>
    <mergeCell ref="Z13:Z14"/>
    <mergeCell ref="AC13:AC14"/>
    <mergeCell ref="A13:P13"/>
    <mergeCell ref="T13:T14"/>
    <mergeCell ref="N5:N6"/>
    <mergeCell ref="C11:C12"/>
    <mergeCell ref="A11:A12"/>
    <mergeCell ref="F5:F6"/>
    <mergeCell ref="A8:A9"/>
    <mergeCell ref="B11:B12"/>
    <mergeCell ref="C2:C3"/>
    <mergeCell ref="D2:AI2"/>
    <mergeCell ref="D3:AI3"/>
    <mergeCell ref="A4:J4"/>
    <mergeCell ref="R5:R6"/>
    <mergeCell ref="T5:T6"/>
    <mergeCell ref="C5:C6"/>
    <mergeCell ref="D5:D6"/>
    <mergeCell ref="U5:U6"/>
    <mergeCell ref="V5:V6"/>
    <mergeCell ref="K5:K6"/>
    <mergeCell ref="L5:L6"/>
    <mergeCell ref="A5:A6"/>
    <mergeCell ref="B5:B6"/>
    <mergeCell ref="O5:O6"/>
    <mergeCell ref="AJ1:AL2"/>
    <mergeCell ref="A2:B3"/>
    <mergeCell ref="AJ3:AL3"/>
    <mergeCell ref="K4:Q4"/>
    <mergeCell ref="R4:AC4"/>
    <mergeCell ref="AI4:AL5"/>
    <mergeCell ref="G5:G6"/>
    <mergeCell ref="H5:H6"/>
    <mergeCell ref="AD4:AH4"/>
    <mergeCell ref="AC5:AC6"/>
    <mergeCell ref="AD5:AH5"/>
    <mergeCell ref="M5:M6"/>
    <mergeCell ref="C1:AI1"/>
    <mergeCell ref="A1:B1"/>
    <mergeCell ref="P5:P6"/>
    <mergeCell ref="S5:S6"/>
  </mergeCells>
  <conditionalFormatting sqref="AD7:AH12">
    <cfRule type="cellIs" dxfId="119" priority="1" operator="lessThan">
      <formula>0.6</formula>
    </cfRule>
    <cfRule type="cellIs" dxfId="118" priority="2" operator="between">
      <formula>60%</formula>
      <formula>79%</formula>
    </cfRule>
    <cfRule type="cellIs" dxfId="117" priority="3" operator="between">
      <formula>80%</formula>
      <formula>100%</formula>
    </cfRule>
  </conditionalFormatting>
  <conditionalFormatting sqref="AH13">
    <cfRule type="cellIs" dxfId="116" priority="4" operator="lessThan">
      <formula>0.6</formula>
    </cfRule>
    <cfRule type="cellIs" dxfId="115" priority="5" operator="between">
      <formula>60%</formula>
      <formula>79%</formula>
    </cfRule>
    <cfRule type="cellIs" dxfId="114" priority="6" operator="between">
      <formula>80%</formula>
      <formula>100%</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09BF2-B250-457C-8AE3-F55D70049297}">
  <dimension ref="A1:AL28"/>
  <sheetViews>
    <sheetView topLeftCell="A5" zoomScale="70" zoomScaleNormal="70" workbookViewId="0">
      <selection activeCell="R7" sqref="R7:T15"/>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2.140625" style="28" customWidth="1"/>
    <col min="8" max="9" width="31" style="28" customWidth="1"/>
    <col min="10" max="10" width="12.7109375" style="28" customWidth="1"/>
    <col min="11" max="11" width="37.140625" style="28" customWidth="1"/>
    <col min="12" max="12" width="16.85546875" style="28" customWidth="1"/>
    <col min="13" max="13" width="25.28515625" style="28" customWidth="1"/>
    <col min="14" max="16" width="16.5703125" style="28" customWidth="1"/>
    <col min="17" max="17" width="17" style="28" customWidth="1"/>
    <col min="18" max="18" width="37.5703125" style="28" customWidth="1"/>
    <col min="19" max="19" width="20.4257812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11.42578125" style="28"/>
    <col min="40" max="40" width="11.42578125" style="28" customWidth="1"/>
    <col min="41" max="16384" width="11.42578125" style="28"/>
  </cols>
  <sheetData>
    <row r="1" spans="1:38" ht="75.75" customHeight="1" x14ac:dyDescent="0.2">
      <c r="A1" s="780" t="s">
        <v>566</v>
      </c>
      <c r="B1" s="780"/>
      <c r="C1" s="781" t="s">
        <v>0</v>
      </c>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831" t="s">
        <v>699</v>
      </c>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3"/>
      <c r="AJ3" s="788">
        <v>45560</v>
      </c>
      <c r="AK3" s="789"/>
      <c r="AL3" s="789"/>
    </row>
    <row r="4" spans="1:38" ht="32.25" customHeight="1" thickBot="1" x14ac:dyDescent="0.25">
      <c r="A4" s="904" t="s">
        <v>570</v>
      </c>
      <c r="B4" s="905"/>
      <c r="C4" s="905"/>
      <c r="D4" s="905"/>
      <c r="E4" s="905"/>
      <c r="F4" s="905"/>
      <c r="G4" s="905"/>
      <c r="H4" s="905"/>
      <c r="I4" s="905"/>
      <c r="J4" s="905"/>
      <c r="K4" s="909" t="s">
        <v>571</v>
      </c>
      <c r="L4" s="909"/>
      <c r="M4" s="909"/>
      <c r="N4" s="909"/>
      <c r="O4" s="909"/>
      <c r="P4" s="909"/>
      <c r="Q4" s="909"/>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43.15" customHeight="1" thickBot="1" x14ac:dyDescent="0.25">
      <c r="A5" s="901" t="s">
        <v>574</v>
      </c>
      <c r="B5" s="903" t="s">
        <v>575</v>
      </c>
      <c r="C5" s="903" t="s">
        <v>350</v>
      </c>
      <c r="D5" s="903" t="s">
        <v>351</v>
      </c>
      <c r="E5" s="903" t="s">
        <v>352</v>
      </c>
      <c r="F5" s="903" t="s">
        <v>353</v>
      </c>
      <c r="G5" s="903" t="s">
        <v>354</v>
      </c>
      <c r="H5" s="903" t="s">
        <v>209</v>
      </c>
      <c r="I5" s="299" t="s">
        <v>355</v>
      </c>
      <c r="J5" s="574" t="s">
        <v>356</v>
      </c>
      <c r="K5" s="907" t="s">
        <v>215</v>
      </c>
      <c r="L5" s="907" t="s">
        <v>218</v>
      </c>
      <c r="M5" s="907" t="s">
        <v>576</v>
      </c>
      <c r="N5" s="907" t="s">
        <v>9</v>
      </c>
      <c r="O5" s="907" t="s">
        <v>222</v>
      </c>
      <c r="P5" s="907" t="s">
        <v>577</v>
      </c>
      <c r="Q5" s="910" t="s">
        <v>10</v>
      </c>
      <c r="R5" s="827" t="s">
        <v>225</v>
      </c>
      <c r="S5" s="797" t="s">
        <v>578</v>
      </c>
      <c r="T5" s="809" t="s">
        <v>579</v>
      </c>
      <c r="U5" s="79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38" ht="42.75" customHeight="1" x14ac:dyDescent="0.2">
      <c r="A6" s="902"/>
      <c r="B6" s="794"/>
      <c r="C6" s="794"/>
      <c r="D6" s="794"/>
      <c r="E6" s="794"/>
      <c r="F6" s="794"/>
      <c r="G6" s="794"/>
      <c r="H6" s="794"/>
      <c r="I6" s="261" t="s">
        <v>353</v>
      </c>
      <c r="J6" s="261">
        <v>2025</v>
      </c>
      <c r="K6" s="908"/>
      <c r="L6" s="908"/>
      <c r="M6" s="908"/>
      <c r="N6" s="908"/>
      <c r="O6" s="908"/>
      <c r="P6" s="908"/>
      <c r="Q6" s="911"/>
      <c r="R6" s="828"/>
      <c r="S6" s="798"/>
      <c r="T6" s="810"/>
      <c r="U6" s="79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38" s="33" customFormat="1" ht="76.5" customHeight="1" x14ac:dyDescent="0.25">
      <c r="A7" s="906" t="s">
        <v>364</v>
      </c>
      <c r="B7" s="906" t="s">
        <v>365</v>
      </c>
      <c r="C7" s="906" t="s">
        <v>366</v>
      </c>
      <c r="D7" s="906" t="s">
        <v>367</v>
      </c>
      <c r="E7" s="906" t="s">
        <v>368</v>
      </c>
      <c r="F7" s="906" t="s">
        <v>369</v>
      </c>
      <c r="G7" s="906" t="s">
        <v>134</v>
      </c>
      <c r="H7" s="906" t="s">
        <v>370</v>
      </c>
      <c r="I7" s="906" t="s">
        <v>371</v>
      </c>
      <c r="J7" s="777">
        <v>0.65</v>
      </c>
      <c r="K7" s="461" t="s">
        <v>663</v>
      </c>
      <c r="L7" s="461" t="s">
        <v>664</v>
      </c>
      <c r="M7" s="461" t="s">
        <v>665</v>
      </c>
      <c r="N7" s="468">
        <v>0.65</v>
      </c>
      <c r="O7" s="461" t="s">
        <v>643</v>
      </c>
      <c r="P7" s="461" t="s">
        <v>666</v>
      </c>
      <c r="Q7" s="300" t="s">
        <v>241</v>
      </c>
      <c r="R7" s="454"/>
      <c r="S7" s="50"/>
      <c r="T7" s="593"/>
      <c r="U7" s="298"/>
      <c r="V7" s="50"/>
      <c r="W7" s="579"/>
      <c r="X7" s="342"/>
      <c r="Y7" s="50"/>
      <c r="Z7" s="579"/>
      <c r="AA7" s="50"/>
      <c r="AB7" s="50"/>
      <c r="AC7" s="579"/>
      <c r="AD7" s="25">
        <f>IFERROR(IF(T7&gt;=N7,1,(T7*100%)/N7),"-")</f>
        <v>0</v>
      </c>
      <c r="AE7" s="25">
        <f>IFERROR(IF(W7&gt;=N7,1,(W7*100%)/N7),"-")</f>
        <v>0</v>
      </c>
      <c r="AF7" s="25">
        <f>IFERROR(IF(Z7&gt;=N7,1,(Z7*100%)/N7),"-")</f>
        <v>0</v>
      </c>
      <c r="AG7" s="25">
        <f>IFERROR(IF(AC7&gt;=N7,1,(AC7*100%)/N7),"-")</f>
        <v>0</v>
      </c>
      <c r="AH7" s="94">
        <f>IFERROR(AVERAGE(AD7:AG7),"-")</f>
        <v>0</v>
      </c>
      <c r="AI7" s="98"/>
      <c r="AJ7" s="31"/>
      <c r="AK7" s="32"/>
      <c r="AL7" s="99"/>
    </row>
    <row r="8" spans="1:38" s="33" customFormat="1" ht="76.5" customHeight="1" x14ac:dyDescent="0.25">
      <c r="A8" s="906"/>
      <c r="B8" s="906"/>
      <c r="C8" s="906"/>
      <c r="D8" s="906"/>
      <c r="E8" s="906"/>
      <c r="F8" s="906"/>
      <c r="G8" s="906"/>
      <c r="H8" s="906"/>
      <c r="I8" s="906"/>
      <c r="J8" s="777"/>
      <c r="K8" s="462" t="s">
        <v>700</v>
      </c>
      <c r="L8" s="461" t="s">
        <v>701</v>
      </c>
      <c r="M8" s="461" t="s">
        <v>702</v>
      </c>
      <c r="N8" s="461">
        <v>4</v>
      </c>
      <c r="O8" s="461" t="s">
        <v>703</v>
      </c>
      <c r="P8" s="461" t="s">
        <v>704</v>
      </c>
      <c r="Q8" s="300" t="s">
        <v>241</v>
      </c>
      <c r="R8" s="298"/>
      <c r="S8" s="50"/>
      <c r="T8" s="469"/>
      <c r="U8" s="298"/>
      <c r="V8" s="50"/>
      <c r="W8" s="469"/>
      <c r="X8" s="428"/>
      <c r="Y8" s="428"/>
      <c r="Z8" s="469"/>
      <c r="AA8" s="50"/>
      <c r="AB8" s="50"/>
      <c r="AC8" s="469"/>
      <c r="AD8" s="25" t="s">
        <v>102</v>
      </c>
      <c r="AE8" s="25" t="s">
        <v>102</v>
      </c>
      <c r="AF8" s="25" t="s">
        <v>102</v>
      </c>
      <c r="AG8" s="25">
        <f>IFERROR(IF(AC8&gt;=N8,1,(AC8*100%)/N8),"-")</f>
        <v>0</v>
      </c>
      <c r="AH8" s="94">
        <f>IFERROR(AVERAGE(AD8:AG8),"-")</f>
        <v>0</v>
      </c>
      <c r="AI8" s="98"/>
      <c r="AJ8" s="31"/>
      <c r="AK8" s="32"/>
      <c r="AL8" s="99"/>
    </row>
    <row r="9" spans="1:38" s="33" customFormat="1" ht="57.75" customHeight="1" x14ac:dyDescent="0.25">
      <c r="A9" s="899"/>
      <c r="B9" s="822"/>
      <c r="C9" s="900" t="s">
        <v>375</v>
      </c>
      <c r="D9" s="510" t="s">
        <v>376</v>
      </c>
      <c r="E9" s="272" t="s">
        <v>388</v>
      </c>
      <c r="F9" s="273" t="s">
        <v>389</v>
      </c>
      <c r="G9" s="274" t="s">
        <v>390</v>
      </c>
      <c r="H9" s="275" t="s">
        <v>391</v>
      </c>
      <c r="I9" s="421" t="s">
        <v>392</v>
      </c>
      <c r="J9" s="420">
        <v>0.8</v>
      </c>
      <c r="K9" s="340" t="s">
        <v>705</v>
      </c>
      <c r="L9" s="583" t="s">
        <v>1164</v>
      </c>
      <c r="M9" s="511"/>
      <c r="N9" s="362">
        <v>0.8</v>
      </c>
      <c r="O9" s="340" t="s">
        <v>643</v>
      </c>
      <c r="P9" s="281" t="s">
        <v>706</v>
      </c>
      <c r="Q9" s="300" t="s">
        <v>241</v>
      </c>
      <c r="R9" s="298"/>
      <c r="S9" s="50"/>
      <c r="T9" s="628"/>
      <c r="U9" s="298"/>
      <c r="V9" s="50"/>
      <c r="W9" s="470"/>
      <c r="X9" s="50"/>
      <c r="Y9" s="50"/>
      <c r="Z9" s="470"/>
      <c r="AA9" s="50"/>
      <c r="AB9" s="50"/>
      <c r="AC9" s="470"/>
      <c r="AD9" s="25">
        <f>IFERROR(IF(T9&gt;=N9,1,(T9*100%)/N9),"-")</f>
        <v>0</v>
      </c>
      <c r="AE9" s="25">
        <f>IFERROR(IF(W9&gt;=N9,1,(W9*100%)/N9),"-")</f>
        <v>0</v>
      </c>
      <c r="AF9" s="25">
        <f>IFERROR(IF(Z9&gt;=N9,1,(Z9*100%)/N9),"-")</f>
        <v>0</v>
      </c>
      <c r="AG9" s="25">
        <f>IFERROR(IF(AC9&gt;=N9,1,(AC9*100%)/N9),"-")</f>
        <v>0</v>
      </c>
      <c r="AH9" s="94">
        <f t="shared" ref="AH9:AH15" si="0">IFERROR(AVERAGE(AD9:AG9),"-")</f>
        <v>0</v>
      </c>
      <c r="AI9" s="98"/>
      <c r="AJ9" s="31"/>
      <c r="AK9" s="32"/>
      <c r="AL9" s="99"/>
    </row>
    <row r="10" spans="1:38" s="33" customFormat="1" ht="80.25" customHeight="1" x14ac:dyDescent="0.25">
      <c r="A10" s="899"/>
      <c r="B10" s="822"/>
      <c r="C10" s="889"/>
      <c r="D10" s="340" t="s">
        <v>393</v>
      </c>
      <c r="E10" s="272" t="s">
        <v>394</v>
      </c>
      <c r="F10" s="273" t="s">
        <v>395</v>
      </c>
      <c r="G10" s="277">
        <v>0.9</v>
      </c>
      <c r="H10" s="275" t="s">
        <v>396</v>
      </c>
      <c r="I10" s="422" t="s">
        <v>397</v>
      </c>
      <c r="J10" s="420">
        <v>0.3</v>
      </c>
      <c r="K10" s="413" t="s">
        <v>707</v>
      </c>
      <c r="L10" s="297" t="s">
        <v>669</v>
      </c>
      <c r="M10" s="461" t="s">
        <v>670</v>
      </c>
      <c r="N10" s="161">
        <v>1</v>
      </c>
      <c r="O10" s="6" t="s">
        <v>643</v>
      </c>
      <c r="P10" s="6" t="s">
        <v>708</v>
      </c>
      <c r="Q10" s="300" t="s">
        <v>241</v>
      </c>
      <c r="R10" s="50"/>
      <c r="S10" s="50"/>
      <c r="T10" s="343"/>
      <c r="U10" s="298"/>
      <c r="V10" s="50"/>
      <c r="W10" s="343"/>
      <c r="X10" s="50"/>
      <c r="Y10" s="50"/>
      <c r="Z10" s="343"/>
      <c r="AA10" s="50"/>
      <c r="AB10" s="50"/>
      <c r="AC10" s="343"/>
      <c r="AD10" s="25" t="s">
        <v>102</v>
      </c>
      <c r="AE10" s="25">
        <f>IFERROR(IF(W10&gt;=N10,1,(W10*100%)/N10),"-")</f>
        <v>0</v>
      </c>
      <c r="AF10" s="25">
        <f>IFERROR(IF(Z10&gt;=N10,1,(Z10*100%)/N10),"-")</f>
        <v>0</v>
      </c>
      <c r="AG10" s="25">
        <f>IFERROR(IF(AC10&gt;=N10,1,(AC10*100%)/N10),"-")</f>
        <v>0</v>
      </c>
      <c r="AH10" s="94">
        <f t="shared" si="0"/>
        <v>0</v>
      </c>
      <c r="AI10" s="98"/>
      <c r="AJ10" s="31"/>
      <c r="AK10" s="32"/>
      <c r="AL10" s="99"/>
    </row>
    <row r="11" spans="1:38" s="33" customFormat="1" ht="126.75" customHeight="1" x14ac:dyDescent="0.25">
      <c r="A11" s="899"/>
      <c r="B11" s="888" t="s">
        <v>629</v>
      </c>
      <c r="C11" s="888" t="s">
        <v>400</v>
      </c>
      <c r="D11" s="885" t="s">
        <v>401</v>
      </c>
      <c r="E11" s="885" t="s">
        <v>402</v>
      </c>
      <c r="F11" s="897" t="s">
        <v>403</v>
      </c>
      <c r="G11" s="894" t="s">
        <v>404</v>
      </c>
      <c r="H11" s="894" t="s">
        <v>405</v>
      </c>
      <c r="I11" s="892" t="s">
        <v>406</v>
      </c>
      <c r="J11" s="890">
        <v>2</v>
      </c>
      <c r="K11" s="532" t="s">
        <v>709</v>
      </c>
      <c r="L11" s="297" t="s">
        <v>710</v>
      </c>
      <c r="M11" s="461" t="s">
        <v>711</v>
      </c>
      <c r="N11" s="448">
        <v>7</v>
      </c>
      <c r="O11" s="303" t="s">
        <v>712</v>
      </c>
      <c r="P11" s="6" t="s">
        <v>713</v>
      </c>
      <c r="Q11" s="300" t="s">
        <v>241</v>
      </c>
      <c r="R11" s="298"/>
      <c r="S11" s="595"/>
      <c r="T11" s="594"/>
      <c r="U11" s="298"/>
      <c r="V11" s="50"/>
      <c r="W11" s="394"/>
      <c r="X11" s="50"/>
      <c r="Y11" s="50"/>
      <c r="Z11" s="394"/>
      <c r="AA11" s="50"/>
      <c r="AB11" s="50"/>
      <c r="AC11" s="394"/>
      <c r="AD11" s="25">
        <f>IFERROR(IF(T11&gt;=N11,1,(T11*100%)/N11),"-")</f>
        <v>0</v>
      </c>
      <c r="AE11" s="25" t="s">
        <v>102</v>
      </c>
      <c r="AF11" s="25" t="s">
        <v>102</v>
      </c>
      <c r="AG11" s="25" t="s">
        <v>102</v>
      </c>
      <c r="AH11" s="94">
        <f t="shared" si="0"/>
        <v>0</v>
      </c>
      <c r="AI11" s="98"/>
      <c r="AJ11" s="31"/>
      <c r="AK11" s="32"/>
      <c r="AL11" s="99"/>
    </row>
    <row r="12" spans="1:38" s="33" customFormat="1" ht="77.25" customHeight="1" x14ac:dyDescent="0.25">
      <c r="A12" s="899"/>
      <c r="B12" s="889"/>
      <c r="C12" s="889"/>
      <c r="D12" s="887"/>
      <c r="E12" s="886"/>
      <c r="F12" s="898"/>
      <c r="G12" s="896"/>
      <c r="H12" s="895"/>
      <c r="I12" s="893"/>
      <c r="J12" s="891"/>
      <c r="K12" s="582" t="s">
        <v>714</v>
      </c>
      <c r="L12" s="6" t="s">
        <v>715</v>
      </c>
      <c r="M12" s="462" t="s">
        <v>686</v>
      </c>
      <c r="N12" s="462">
        <v>1</v>
      </c>
      <c r="O12" s="462" t="s">
        <v>594</v>
      </c>
      <c r="P12" s="6" t="s">
        <v>687</v>
      </c>
      <c r="Q12" s="300" t="s">
        <v>241</v>
      </c>
      <c r="R12" s="298"/>
      <c r="S12" s="50"/>
      <c r="T12" s="590"/>
      <c r="U12" s="298"/>
      <c r="V12" s="50"/>
      <c r="W12" s="466"/>
      <c r="X12" s="50"/>
      <c r="Y12" s="50"/>
      <c r="Z12" s="466"/>
      <c r="AA12" s="50"/>
      <c r="AB12" s="50"/>
      <c r="AC12" s="466"/>
      <c r="AD12" s="25">
        <f>IFERROR(IF(T12&gt;=N12,1,(T12*100%)/N12),"-")</f>
        <v>0</v>
      </c>
      <c r="AE12" s="25">
        <f>IFERROR(IF(W12&gt;=N12,1,(W12*100%)/N12),"-")</f>
        <v>0</v>
      </c>
      <c r="AF12" s="25">
        <f>IFERROR(IF(Z12&gt;=N12,1,(Z12*100%)/N12),"-")</f>
        <v>0</v>
      </c>
      <c r="AG12" s="25">
        <f>IFERROR(IF(AC12&gt;=N12,1,(AC12*100%)/N12),"-")</f>
        <v>0</v>
      </c>
      <c r="AH12" s="94">
        <f t="shared" si="0"/>
        <v>0</v>
      </c>
      <c r="AI12" s="98"/>
      <c r="AJ12" s="31"/>
      <c r="AK12" s="32"/>
      <c r="AL12" s="99"/>
    </row>
    <row r="13" spans="1:38" s="33" customFormat="1" ht="97.5" hidden="1" customHeight="1" x14ac:dyDescent="0.25">
      <c r="A13" s="301" t="s">
        <v>440</v>
      </c>
      <c r="B13" s="459" t="s">
        <v>448</v>
      </c>
      <c r="C13" s="459" t="s">
        <v>449</v>
      </c>
      <c r="D13" s="265" t="s">
        <v>450</v>
      </c>
      <c r="E13" s="280" t="s">
        <v>368</v>
      </c>
      <c r="F13" s="278" t="s">
        <v>451</v>
      </c>
      <c r="G13" s="281" t="s">
        <v>134</v>
      </c>
      <c r="H13" s="275" t="s">
        <v>446</v>
      </c>
      <c r="I13" s="421" t="s">
        <v>435</v>
      </c>
      <c r="J13" s="499">
        <v>0.4</v>
      </c>
      <c r="K13" s="560"/>
      <c r="L13" s="471"/>
      <c r="M13" s="471" t="s">
        <v>716</v>
      </c>
      <c r="N13" s="471"/>
      <c r="O13" s="471"/>
      <c r="P13" s="562"/>
      <c r="Q13" s="504" t="s">
        <v>241</v>
      </c>
      <c r="R13" s="515"/>
      <c r="S13" s="514"/>
      <c r="T13" s="513"/>
      <c r="U13" s="515"/>
      <c r="V13" s="514"/>
      <c r="W13" s="513"/>
      <c r="X13" s="515"/>
      <c r="Y13" s="50"/>
      <c r="Z13" s="470"/>
      <c r="AA13" s="50"/>
      <c r="AB13" s="50"/>
      <c r="AC13" s="470"/>
      <c r="AD13" s="25"/>
      <c r="AE13" s="25"/>
      <c r="AF13" s="25"/>
      <c r="AG13" s="25"/>
      <c r="AH13" s="94"/>
      <c r="AI13" s="98"/>
      <c r="AJ13" s="31"/>
      <c r="AK13" s="32"/>
      <c r="AL13" s="99"/>
    </row>
    <row r="14" spans="1:38" s="33" customFormat="1" ht="97.5" customHeight="1" x14ac:dyDescent="0.25">
      <c r="A14" s="822" t="s">
        <v>453</v>
      </c>
      <c r="B14" s="822" t="s">
        <v>454</v>
      </c>
      <c r="C14" s="822" t="s">
        <v>455</v>
      </c>
      <c r="D14" s="305" t="s">
        <v>456</v>
      </c>
      <c r="E14" s="284" t="s">
        <v>457</v>
      </c>
      <c r="F14" s="278" t="s">
        <v>458</v>
      </c>
      <c r="G14" s="281" t="s">
        <v>459</v>
      </c>
      <c r="H14" s="284" t="s">
        <v>460</v>
      </c>
      <c r="I14" s="423" t="s">
        <v>461</v>
      </c>
      <c r="J14" s="282" t="s">
        <v>459</v>
      </c>
      <c r="K14" s="500" t="s">
        <v>717</v>
      </c>
      <c r="L14" s="331" t="s">
        <v>718</v>
      </c>
      <c r="M14" s="501" t="s">
        <v>719</v>
      </c>
      <c r="N14" s="502">
        <v>1</v>
      </c>
      <c r="O14" s="461" t="s">
        <v>703</v>
      </c>
      <c r="P14" s="512" t="s">
        <v>720</v>
      </c>
      <c r="Q14" s="545" t="s">
        <v>241</v>
      </c>
      <c r="R14" s="298"/>
      <c r="S14" s="502"/>
      <c r="T14" s="343"/>
      <c r="U14" s="298"/>
      <c r="V14" s="50"/>
      <c r="W14" s="343"/>
      <c r="X14" s="50"/>
      <c r="Y14" s="50"/>
      <c r="Z14" s="343"/>
      <c r="AA14" s="50"/>
      <c r="AB14" s="50"/>
      <c r="AC14" s="343"/>
      <c r="AD14" s="25" t="s">
        <v>102</v>
      </c>
      <c r="AE14" s="25">
        <f>IFERROR(IF(W14&gt;=0.9,1,(W14*100%)/0.9),"-")</f>
        <v>0</v>
      </c>
      <c r="AF14" s="25">
        <f>IFERROR(IF(Z14&gt;=0.9,1,(Z14*100%)/0.9),"-")</f>
        <v>0</v>
      </c>
      <c r="AG14" s="25">
        <f>IFERROR(IF(AC14&gt;=0.9,1,(AC14*100%)/0.9),"-")</f>
        <v>0</v>
      </c>
      <c r="AH14" s="94">
        <f t="shared" si="0"/>
        <v>0</v>
      </c>
      <c r="AI14" s="98"/>
      <c r="AJ14" s="31"/>
      <c r="AK14" s="32"/>
      <c r="AL14" s="99"/>
    </row>
    <row r="15" spans="1:38" s="33" customFormat="1" ht="93.75" customHeight="1" x14ac:dyDescent="0.25">
      <c r="A15" s="822"/>
      <c r="B15" s="822"/>
      <c r="C15" s="822"/>
      <c r="D15" s="304" t="s">
        <v>469</v>
      </c>
      <c r="E15" s="280" t="s">
        <v>470</v>
      </c>
      <c r="F15" s="278" t="s">
        <v>471</v>
      </c>
      <c r="G15" s="282">
        <v>0.35</v>
      </c>
      <c r="H15" s="275" t="s">
        <v>472</v>
      </c>
      <c r="I15" s="422" t="s">
        <v>461</v>
      </c>
      <c r="J15" s="235">
        <v>0.8</v>
      </c>
      <c r="K15" s="339" t="s">
        <v>721</v>
      </c>
      <c r="L15" s="6" t="s">
        <v>722</v>
      </c>
      <c r="M15" s="297" t="s">
        <v>723</v>
      </c>
      <c r="N15" s="161">
        <v>0.9</v>
      </c>
      <c r="O15" s="143" t="s">
        <v>643</v>
      </c>
      <c r="P15" s="6" t="s">
        <v>1165</v>
      </c>
      <c r="Q15" s="503" t="s">
        <v>241</v>
      </c>
      <c r="R15" s="298"/>
      <c r="S15" s="50"/>
      <c r="T15" s="343"/>
      <c r="U15" s="298"/>
      <c r="V15" s="50"/>
      <c r="W15" s="343"/>
      <c r="X15" s="50"/>
      <c r="Y15" s="50"/>
      <c r="Z15" s="343"/>
      <c r="AA15" s="50"/>
      <c r="AB15" s="50"/>
      <c r="AC15" s="343"/>
      <c r="AD15" s="25">
        <f>IFERROR(IF(T15&gt;=N15,1,(T15*100%)/N15),"-")</f>
        <v>0</v>
      </c>
      <c r="AE15" s="25">
        <f>IFERROR(IF(W15&gt;=N15,1,(W15*100%)/N15),"-")</f>
        <v>0</v>
      </c>
      <c r="AF15" s="25">
        <f>IFERROR(IF(Z15&gt;=N15,1,(Z15*100%)/N15),"-")</f>
        <v>0</v>
      </c>
      <c r="AG15" s="25">
        <f>IFERROR(IF(AC15&gt;=N15,1,(AC15*100%)/N15),"-")</f>
        <v>0</v>
      </c>
      <c r="AH15" s="94">
        <f t="shared" si="0"/>
        <v>0</v>
      </c>
      <c r="AI15" s="98"/>
      <c r="AJ15" s="31"/>
      <c r="AK15" s="32"/>
      <c r="AL15" s="99"/>
    </row>
    <row r="16" spans="1:38" ht="45.6" customHeight="1" thickBot="1" x14ac:dyDescent="0.25">
      <c r="A16" s="912" t="s">
        <v>607</v>
      </c>
      <c r="B16" s="913"/>
      <c r="C16" s="913"/>
      <c r="D16" s="914"/>
      <c r="E16" s="914"/>
      <c r="F16" s="914"/>
      <c r="G16" s="914"/>
      <c r="H16" s="914"/>
      <c r="I16" s="914"/>
      <c r="J16" s="913"/>
      <c r="K16" s="914"/>
      <c r="L16" s="914"/>
      <c r="M16" s="914"/>
      <c r="N16" s="914"/>
      <c r="O16" s="914"/>
      <c r="P16" s="915"/>
      <c r="Q16" s="302" t="s">
        <v>608</v>
      </c>
      <c r="R16" s="84"/>
      <c r="S16" s="68"/>
      <c r="T16" s="834" t="str">
        <f>IFERROR(AVERAGE(T7:T7),"-")</f>
        <v>-</v>
      </c>
      <c r="U16" s="84"/>
      <c r="V16" s="68"/>
      <c r="W16" s="834" t="str">
        <f>IFERROR(AVERAGE(W7:W7),"-")</f>
        <v>-</v>
      </c>
      <c r="X16" s="84"/>
      <c r="Y16" s="68"/>
      <c r="Z16" s="834" t="str">
        <f>IFERROR(AVERAGE(Z7:Z7),"-")</f>
        <v>-</v>
      </c>
      <c r="AA16" s="84"/>
      <c r="AB16" s="68"/>
      <c r="AC16" s="834" t="str">
        <f>IFERROR(AVERAGE(AC7:AC7),"-")</f>
        <v>-</v>
      </c>
      <c r="AD16" s="105">
        <f>IFERROR(AVERAGE(AD7:AD15),"-")</f>
        <v>0</v>
      </c>
      <c r="AE16" s="106">
        <f>IFERROR(AVERAGE(AE7:AE15),"-")</f>
        <v>0</v>
      </c>
      <c r="AF16" s="106">
        <f>IFERROR(AVERAGE(AF7:AF15),"-")</f>
        <v>0</v>
      </c>
      <c r="AG16" s="51">
        <f>IFERROR(AVERAGE(AG7:AG15),"-")</f>
        <v>0</v>
      </c>
      <c r="AH16" s="835">
        <f>IFERROR(AVERAGE(AH7:AH15),"-")</f>
        <v>0</v>
      </c>
      <c r="AI16" s="100"/>
      <c r="AJ16" s="101"/>
      <c r="AK16" s="102"/>
      <c r="AL16" s="103"/>
    </row>
    <row r="17" spans="13:34" ht="26.25" thickBot="1" x14ac:dyDescent="0.25">
      <c r="R17" s="109"/>
      <c r="S17" s="120" t="s">
        <v>609</v>
      </c>
      <c r="T17" s="814"/>
      <c r="U17" s="109"/>
      <c r="V17" s="120" t="s">
        <v>610</v>
      </c>
      <c r="W17" s="814"/>
      <c r="X17" s="108"/>
      <c r="Y17" s="122" t="s">
        <v>611</v>
      </c>
      <c r="Z17" s="814"/>
      <c r="AA17" s="109"/>
      <c r="AB17" s="120" t="s">
        <v>612</v>
      </c>
      <c r="AC17" s="814"/>
      <c r="AD17" s="107"/>
      <c r="AE17" s="108"/>
      <c r="AF17" s="109"/>
      <c r="AG17" s="95" t="s">
        <v>613</v>
      </c>
      <c r="AH17" s="808"/>
    </row>
    <row r="18" spans="13:34" ht="15" x14ac:dyDescent="0.2">
      <c r="M18" s="197"/>
      <c r="N18" s="197"/>
      <c r="O18" s="197"/>
      <c r="P18" s="193"/>
      <c r="Q18" s="194"/>
      <c r="T18" s="49"/>
      <c r="Z18" s="49"/>
    </row>
    <row r="19" spans="13:34" ht="15" x14ac:dyDescent="0.25">
      <c r="M19"/>
      <c r="N19"/>
      <c r="O19"/>
      <c r="P19" s="162"/>
      <c r="Q19" s="196"/>
      <c r="T19" s="49"/>
      <c r="Z19" s="49"/>
    </row>
    <row r="20" spans="13:34" ht="15" x14ac:dyDescent="0.25">
      <c r="M20"/>
      <c r="N20"/>
      <c r="O20"/>
      <c r="P20" s="162"/>
      <c r="Q20" s="196"/>
      <c r="T20" s="49"/>
      <c r="Z20" s="49"/>
    </row>
    <row r="21" spans="13:34" ht="15" x14ac:dyDescent="0.25">
      <c r="M21"/>
      <c r="N21"/>
      <c r="O21"/>
      <c r="P21" s="162"/>
      <c r="Q21" s="196"/>
      <c r="T21" s="49"/>
      <c r="Z21" s="49"/>
    </row>
    <row r="22" spans="13:34" ht="15" x14ac:dyDescent="0.25">
      <c r="M22"/>
      <c r="N22"/>
      <c r="O22"/>
      <c r="P22" s="162"/>
      <c r="Q22" s="196"/>
      <c r="T22" s="49"/>
      <c r="Z22" s="49"/>
    </row>
    <row r="23" spans="13:34" ht="15" x14ac:dyDescent="0.25">
      <c r="M23"/>
      <c r="N23"/>
      <c r="O23"/>
      <c r="P23" s="162"/>
      <c r="Q23" s="196"/>
      <c r="T23" s="49"/>
      <c r="Z23" s="49"/>
    </row>
    <row r="24" spans="13:34" ht="15" x14ac:dyDescent="0.25">
      <c r="M24"/>
      <c r="N24"/>
      <c r="O24"/>
      <c r="P24" s="162"/>
      <c r="Q24" s="196"/>
      <c r="T24" s="49"/>
      <c r="Z24" s="49"/>
    </row>
    <row r="25" spans="13:34" ht="15" x14ac:dyDescent="0.25">
      <c r="M25"/>
      <c r="N25"/>
      <c r="O25"/>
      <c r="P25" s="162"/>
      <c r="Q25" s="196"/>
      <c r="T25" s="49"/>
      <c r="Z25" s="49"/>
    </row>
    <row r="26" spans="13:34" x14ac:dyDescent="0.2">
      <c r="T26" s="49"/>
      <c r="Z26" s="49"/>
    </row>
    <row r="27" spans="13:34" x14ac:dyDescent="0.2">
      <c r="Q27" s="195"/>
      <c r="T27" s="49"/>
      <c r="W27" s="49"/>
      <c r="Z27" s="49"/>
    </row>
    <row r="28" spans="13:34" x14ac:dyDescent="0.2">
      <c r="Q28" s="49"/>
      <c r="T28" s="49"/>
      <c r="W28" s="49"/>
      <c r="Z28" s="49"/>
    </row>
  </sheetData>
  <mergeCells count="72">
    <mergeCell ref="F7:F8"/>
    <mergeCell ref="G7:G8"/>
    <mergeCell ref="H7:H8"/>
    <mergeCell ref="I7:I8"/>
    <mergeCell ref="J7:J8"/>
    <mergeCell ref="A16:P16"/>
    <mergeCell ref="T16:T17"/>
    <mergeCell ref="W16:W17"/>
    <mergeCell ref="Z16:Z17"/>
    <mergeCell ref="AC16:AC17"/>
    <mergeCell ref="AH16:AH17"/>
    <mergeCell ref="Y5:Y6"/>
    <mergeCell ref="Z5:Z6"/>
    <mergeCell ref="AA5:AA6"/>
    <mergeCell ref="AB5:AB6"/>
    <mergeCell ref="AC5:AC6"/>
    <mergeCell ref="AD5:AH5"/>
    <mergeCell ref="K5:K6"/>
    <mergeCell ref="X5:X6"/>
    <mergeCell ref="M5:M6"/>
    <mergeCell ref="N5:N6"/>
    <mergeCell ref="O5:O6"/>
    <mergeCell ref="P5:P6"/>
    <mergeCell ref="Q5:Q6"/>
    <mergeCell ref="R5:R6"/>
    <mergeCell ref="S5:S6"/>
    <mergeCell ref="T5:T6"/>
    <mergeCell ref="U5:U6"/>
    <mergeCell ref="V5:V6"/>
    <mergeCell ref="W5:W6"/>
    <mergeCell ref="AD4:AH4"/>
    <mergeCell ref="AJ1:AL2"/>
    <mergeCell ref="A2:B3"/>
    <mergeCell ref="C2:C3"/>
    <mergeCell ref="D2:AI2"/>
    <mergeCell ref="D3:AI3"/>
    <mergeCell ref="AJ3:AL3"/>
    <mergeCell ref="C1:AI1"/>
    <mergeCell ref="AI4:AL5"/>
    <mergeCell ref="E5:E6"/>
    <mergeCell ref="L5:L6"/>
    <mergeCell ref="K4:Q4"/>
    <mergeCell ref="R4:AC4"/>
    <mergeCell ref="F5:F6"/>
    <mergeCell ref="G5:G6"/>
    <mergeCell ref="H5:H6"/>
    <mergeCell ref="A7:A8"/>
    <mergeCell ref="B7:B8"/>
    <mergeCell ref="C7:C8"/>
    <mergeCell ref="D7:D8"/>
    <mergeCell ref="E7:E8"/>
    <mergeCell ref="A1:B1"/>
    <mergeCell ref="A5:A6"/>
    <mergeCell ref="B5:B6"/>
    <mergeCell ref="C5:C6"/>
    <mergeCell ref="D5:D6"/>
    <mergeCell ref="A4:J4"/>
    <mergeCell ref="C14:C15"/>
    <mergeCell ref="B14:B15"/>
    <mergeCell ref="A14:A15"/>
    <mergeCell ref="A9:A12"/>
    <mergeCell ref="C9:C10"/>
    <mergeCell ref="B9:B10"/>
    <mergeCell ref="E11:E12"/>
    <mergeCell ref="D11:D12"/>
    <mergeCell ref="C11:C12"/>
    <mergeCell ref="B11:B12"/>
    <mergeCell ref="J11:J12"/>
    <mergeCell ref="I11:I12"/>
    <mergeCell ref="H11:H12"/>
    <mergeCell ref="G11:G12"/>
    <mergeCell ref="F11:F12"/>
  </mergeCells>
  <conditionalFormatting sqref="AD7:AH15">
    <cfRule type="cellIs" dxfId="113" priority="1" operator="lessThan">
      <formula>0.6</formula>
    </cfRule>
    <cfRule type="cellIs" dxfId="112" priority="2" operator="between">
      <formula>60%</formula>
      <formula>79%</formula>
    </cfRule>
    <cfRule type="cellIs" dxfId="111" priority="3" operator="between">
      <formula>80%</formula>
      <formula>100%</formula>
    </cfRule>
  </conditionalFormatting>
  <conditionalFormatting sqref="AH16">
    <cfRule type="cellIs" dxfId="110" priority="4" operator="lessThan">
      <formula>0.6</formula>
    </cfRule>
    <cfRule type="cellIs" dxfId="109" priority="5" operator="between">
      <formula>60%</formula>
      <formula>79%</formula>
    </cfRule>
    <cfRule type="cellIs" dxfId="108" priority="6" operator="between">
      <formula>80%</formula>
      <formula>100%</formula>
    </cfRule>
  </conditionalFormatting>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630F0-6A6E-4111-AB36-918A0D95DC79}">
  <dimension ref="A1:AL24"/>
  <sheetViews>
    <sheetView topLeftCell="I2" zoomScale="70" zoomScaleNormal="70" workbookViewId="0">
      <selection activeCell="R7" sqref="R7:T10"/>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5" width="31" style="28" customWidth="1"/>
    <col min="6" max="6" width="20.140625" style="28" customWidth="1"/>
    <col min="7" max="7" width="13.7109375" style="28" customWidth="1"/>
    <col min="8" max="8" width="31" style="28" customWidth="1"/>
    <col min="9" max="9" width="21" style="28" customWidth="1"/>
    <col min="10" max="10" width="13.42578125" style="28" customWidth="1"/>
    <col min="11" max="11" width="37.140625" style="28" customWidth="1"/>
    <col min="12" max="12" width="16.85546875" style="28" customWidth="1"/>
    <col min="13" max="13" width="25.28515625" style="28" customWidth="1"/>
    <col min="14" max="16" width="16.5703125" style="28" customWidth="1"/>
    <col min="17" max="17" width="19.42578125" style="28" customWidth="1"/>
    <col min="18" max="18" width="27.140625" style="28" customWidth="1"/>
    <col min="19" max="19" width="20.4257812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9.140625" style="28"/>
    <col min="40" max="40" width="11.42578125" style="28" customWidth="1"/>
    <col min="41" max="16384" width="11.42578125" style="28"/>
  </cols>
  <sheetData>
    <row r="1" spans="1:38" ht="75.75" customHeight="1" x14ac:dyDescent="0.2">
      <c r="A1" s="780" t="s">
        <v>566</v>
      </c>
      <c r="B1" s="780"/>
      <c r="C1" s="781" t="s">
        <v>0</v>
      </c>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781" t="s">
        <v>724</v>
      </c>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3"/>
      <c r="AJ3" s="788">
        <v>45560</v>
      </c>
      <c r="AK3" s="789"/>
      <c r="AL3" s="789"/>
    </row>
    <row r="4" spans="1:38" ht="32.25" customHeight="1" thickBot="1" x14ac:dyDescent="0.25">
      <c r="A4" s="918" t="s">
        <v>570</v>
      </c>
      <c r="B4" s="918"/>
      <c r="C4" s="919"/>
      <c r="D4" s="919"/>
      <c r="E4" s="919"/>
      <c r="F4" s="919"/>
      <c r="G4" s="919"/>
      <c r="H4" s="919"/>
      <c r="I4" s="919"/>
      <c r="J4" s="920"/>
      <c r="K4" s="916" t="s">
        <v>571</v>
      </c>
      <c r="L4" s="790"/>
      <c r="M4" s="790"/>
      <c r="N4" s="790"/>
      <c r="O4" s="790"/>
      <c r="P4" s="790"/>
      <c r="Q4" s="790"/>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15" thickBot="1" x14ac:dyDescent="0.25">
      <c r="A5" s="791" t="s">
        <v>574</v>
      </c>
      <c r="B5" s="793" t="s">
        <v>575</v>
      </c>
      <c r="C5" s="793" t="s">
        <v>350</v>
      </c>
      <c r="D5" s="793" t="s">
        <v>351</v>
      </c>
      <c r="E5" s="793" t="s">
        <v>352</v>
      </c>
      <c r="F5" s="793" t="s">
        <v>353</v>
      </c>
      <c r="G5" s="793" t="s">
        <v>354</v>
      </c>
      <c r="H5" s="793" t="s">
        <v>209</v>
      </c>
      <c r="I5" s="410" t="s">
        <v>355</v>
      </c>
      <c r="J5" s="424" t="s">
        <v>356</v>
      </c>
      <c r="K5" s="917" t="s">
        <v>215</v>
      </c>
      <c r="L5" s="801" t="s">
        <v>218</v>
      </c>
      <c r="M5" s="801" t="s">
        <v>576</v>
      </c>
      <c r="N5" s="801" t="s">
        <v>9</v>
      </c>
      <c r="O5" s="801" t="s">
        <v>222</v>
      </c>
      <c r="P5" s="801" t="s">
        <v>577</v>
      </c>
      <c r="Q5" s="802" t="s">
        <v>10</v>
      </c>
      <c r="R5" s="797" t="s">
        <v>225</v>
      </c>
      <c r="S5" s="797" t="s">
        <v>578</v>
      </c>
      <c r="T5" s="809" t="s">
        <v>579</v>
      </c>
      <c r="U5" s="79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38" ht="42.75" customHeight="1" x14ac:dyDescent="0.2">
      <c r="A6" s="863"/>
      <c r="B6" s="864"/>
      <c r="C6" s="864"/>
      <c r="D6" s="864"/>
      <c r="E6" s="864"/>
      <c r="F6" s="864"/>
      <c r="G6" s="864"/>
      <c r="H6" s="864"/>
      <c r="I6" s="191" t="s">
        <v>353</v>
      </c>
      <c r="J6" s="409">
        <v>2025</v>
      </c>
      <c r="K6" s="673"/>
      <c r="L6" s="673"/>
      <c r="M6" s="673"/>
      <c r="N6" s="908"/>
      <c r="O6" s="673"/>
      <c r="P6" s="673"/>
      <c r="Q6" s="803"/>
      <c r="R6" s="798"/>
      <c r="S6" s="798"/>
      <c r="T6" s="810"/>
      <c r="U6" s="79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38" s="33" customFormat="1" ht="69" customHeight="1" x14ac:dyDescent="0.25">
      <c r="A7" s="178" t="s">
        <v>364</v>
      </c>
      <c r="B7" s="129" t="s">
        <v>365</v>
      </c>
      <c r="C7" s="129" t="s">
        <v>366</v>
      </c>
      <c r="D7" s="129" t="s">
        <v>367</v>
      </c>
      <c r="E7" s="129" t="s">
        <v>368</v>
      </c>
      <c r="F7" s="129" t="s">
        <v>369</v>
      </c>
      <c r="G7" s="129" t="s">
        <v>134</v>
      </c>
      <c r="H7" s="129" t="s">
        <v>370</v>
      </c>
      <c r="I7" s="129" t="s">
        <v>371</v>
      </c>
      <c r="J7" s="192">
        <v>0.65</v>
      </c>
      <c r="K7" s="461" t="s">
        <v>663</v>
      </c>
      <c r="L7" s="461" t="s">
        <v>664</v>
      </c>
      <c r="M7" s="464" t="s">
        <v>665</v>
      </c>
      <c r="N7" s="465">
        <v>0.65</v>
      </c>
      <c r="O7" s="439" t="s">
        <v>643</v>
      </c>
      <c r="P7" s="461" t="s">
        <v>666</v>
      </c>
      <c r="Q7" s="177" t="s">
        <v>247</v>
      </c>
      <c r="R7" s="454"/>
      <c r="S7" s="50"/>
      <c r="T7" s="80"/>
      <c r="U7" s="50"/>
      <c r="V7" s="50"/>
      <c r="W7" s="80"/>
      <c r="X7" s="50"/>
      <c r="Y7" s="50"/>
      <c r="Z7" s="80"/>
      <c r="AA7" s="50"/>
      <c r="AB7" s="50"/>
      <c r="AC7" s="80"/>
      <c r="AD7" s="25">
        <f>IFERROR(IF(T7&gt;=N7,1,(T7*100%)/N7),"-")</f>
        <v>0</v>
      </c>
      <c r="AE7" s="25">
        <f>IFERROR(IF(W7&gt;=N7,1,(W7*100%)/N7),"-")</f>
        <v>0</v>
      </c>
      <c r="AF7" s="25">
        <f>IFERROR(IF(Z7&gt;=N7,1,(Z7*100%)/N7),"-")</f>
        <v>0</v>
      </c>
      <c r="AG7" s="25">
        <f>IFERROR(IF(AC7&gt;=N7,1,(AC7*100%)/N7),"-")</f>
        <v>0</v>
      </c>
      <c r="AH7" s="94">
        <f>IFERROR(AVERAGE(AD7:AG7),"-")</f>
        <v>0</v>
      </c>
      <c r="AI7" s="98"/>
      <c r="AJ7" s="31"/>
      <c r="AK7" s="32"/>
      <c r="AL7" s="99"/>
    </row>
    <row r="8" spans="1:38" s="33" customFormat="1" ht="78.75" customHeight="1" x14ac:dyDescent="0.25">
      <c r="A8" s="178" t="s">
        <v>373</v>
      </c>
      <c r="B8" s="129" t="s">
        <v>374</v>
      </c>
      <c r="C8" s="129" t="s">
        <v>375</v>
      </c>
      <c r="D8" s="129" t="s">
        <v>393</v>
      </c>
      <c r="E8" s="129" t="s">
        <v>394</v>
      </c>
      <c r="F8" s="129" t="s">
        <v>395</v>
      </c>
      <c r="G8" s="192">
        <v>0.9</v>
      </c>
      <c r="H8" s="129" t="s">
        <v>396</v>
      </c>
      <c r="I8" s="129" t="s">
        <v>397</v>
      </c>
      <c r="J8" s="192">
        <v>0.3</v>
      </c>
      <c r="K8" s="143" t="s">
        <v>725</v>
      </c>
      <c r="L8" s="297" t="s">
        <v>669</v>
      </c>
      <c r="M8" s="461" t="s">
        <v>670</v>
      </c>
      <c r="N8" s="411">
        <v>1</v>
      </c>
      <c r="O8" s="6" t="s">
        <v>643</v>
      </c>
      <c r="P8" s="6" t="s">
        <v>726</v>
      </c>
      <c r="Q8" s="177" t="s">
        <v>247</v>
      </c>
      <c r="R8" s="50"/>
      <c r="S8" s="50"/>
      <c r="T8" s="80"/>
      <c r="U8" s="50"/>
      <c r="V8" s="50"/>
      <c r="W8" s="80"/>
      <c r="X8" s="50"/>
      <c r="Y8" s="50"/>
      <c r="Z8" s="80"/>
      <c r="AA8" s="50"/>
      <c r="AB8" s="50"/>
      <c r="AC8" s="80"/>
      <c r="AD8" s="25">
        <f>IFERROR(IF(T8&gt;=N8,1,(T8*100%)/N8),"-")</f>
        <v>0</v>
      </c>
      <c r="AE8" s="25">
        <f>IFERROR(IF(W8&gt;=N8,1,(W8*100%)/N8),"-")</f>
        <v>0</v>
      </c>
      <c r="AF8" s="25">
        <f>IFERROR(IF(Z8&gt;=N8,1,(Z8*100%)/N8),"-")</f>
        <v>0</v>
      </c>
      <c r="AG8" s="25">
        <f>IFERROR(IF(AC8&gt;=N8,1,(AC8*100%)/N8),"-")</f>
        <v>0</v>
      </c>
      <c r="AH8" s="94">
        <f>IFERROR(AVERAGE(AD8:AG8),"-")</f>
        <v>0</v>
      </c>
      <c r="AI8" s="98"/>
      <c r="AJ8" s="31"/>
      <c r="AK8" s="32"/>
      <c r="AL8" s="99"/>
    </row>
    <row r="9" spans="1:38" s="33" customFormat="1" ht="128.25" customHeight="1" x14ac:dyDescent="0.25">
      <c r="A9" s="178" t="s">
        <v>440</v>
      </c>
      <c r="B9" s="129" t="s">
        <v>448</v>
      </c>
      <c r="C9" s="129" t="s">
        <v>449</v>
      </c>
      <c r="D9" s="129" t="s">
        <v>450</v>
      </c>
      <c r="E9" s="129" t="s">
        <v>368</v>
      </c>
      <c r="F9" s="129" t="s">
        <v>451</v>
      </c>
      <c r="G9" s="129" t="s">
        <v>134</v>
      </c>
      <c r="H9" s="129" t="s">
        <v>446</v>
      </c>
      <c r="I9" s="129" t="s">
        <v>435</v>
      </c>
      <c r="J9" s="192">
        <v>0.4</v>
      </c>
      <c r="K9" s="143" t="s">
        <v>727</v>
      </c>
      <c r="L9" s="471" t="s">
        <v>728</v>
      </c>
      <c r="M9" s="297" t="s">
        <v>1154</v>
      </c>
      <c r="N9" s="161" t="s">
        <v>387</v>
      </c>
      <c r="O9" s="6" t="s">
        <v>643</v>
      </c>
      <c r="P9" s="6" t="s">
        <v>1166</v>
      </c>
      <c r="Q9" s="177" t="s">
        <v>247</v>
      </c>
      <c r="R9" s="50"/>
      <c r="S9" s="50"/>
      <c r="T9" s="80"/>
      <c r="U9" s="50"/>
      <c r="V9" s="50"/>
      <c r="W9" s="80"/>
      <c r="X9" s="50"/>
      <c r="Y9" s="50"/>
      <c r="Z9" s="80"/>
      <c r="AA9" s="50"/>
      <c r="AB9" s="50"/>
      <c r="AC9" s="80"/>
      <c r="AD9" s="25" t="str">
        <f>IFERROR(IF(T9&gt;=N9,1,(T9*100%)/N9),"-")</f>
        <v>-</v>
      </c>
      <c r="AE9" s="25" t="str">
        <f>IFERROR(IF(W9&gt;=N9,1,(W9*100%)/N9),"-")</f>
        <v>-</v>
      </c>
      <c r="AF9" s="25" t="str">
        <f>IFERROR(IF(Z9&gt;=N9,1,(Z9*100%)/N9),"-")</f>
        <v>-</v>
      </c>
      <c r="AG9" s="25" t="str">
        <f>IFERROR(IF(AC9&gt;=N9,1,(AC9*100%)/N9),"-")</f>
        <v>-</v>
      </c>
      <c r="AH9" s="94" t="str">
        <f>IFERROR(AVERAGE(AD9:AG9),"-")</f>
        <v>-</v>
      </c>
      <c r="AI9" s="98"/>
      <c r="AJ9" s="31"/>
      <c r="AK9" s="32"/>
      <c r="AL9" s="99"/>
    </row>
    <row r="10" spans="1:38" s="33" customFormat="1" ht="119.25" customHeight="1" x14ac:dyDescent="0.25">
      <c r="A10" s="881" t="s">
        <v>453</v>
      </c>
      <c r="B10" s="844" t="s">
        <v>454</v>
      </c>
      <c r="C10" s="844" t="s">
        <v>455</v>
      </c>
      <c r="D10" s="129" t="s">
        <v>456</v>
      </c>
      <c r="E10" s="129" t="s">
        <v>457</v>
      </c>
      <c r="F10" s="129" t="s">
        <v>458</v>
      </c>
      <c r="G10" s="129" t="s">
        <v>459</v>
      </c>
      <c r="H10" s="129" t="s">
        <v>460</v>
      </c>
      <c r="I10" s="129" t="s">
        <v>461</v>
      </c>
      <c r="J10" s="129" t="s">
        <v>459</v>
      </c>
      <c r="K10" s="143" t="s">
        <v>729</v>
      </c>
      <c r="L10" s="297" t="s">
        <v>730</v>
      </c>
      <c r="M10" s="297" t="s">
        <v>1155</v>
      </c>
      <c r="N10" s="161">
        <v>0.9</v>
      </c>
      <c r="O10" s="6" t="s">
        <v>643</v>
      </c>
      <c r="P10" s="6" t="s">
        <v>1167</v>
      </c>
      <c r="Q10" s="177" t="s">
        <v>247</v>
      </c>
      <c r="R10" s="50"/>
      <c r="S10" s="50"/>
      <c r="T10" s="80"/>
      <c r="U10" s="50"/>
      <c r="V10" s="50"/>
      <c r="W10" s="80"/>
      <c r="X10" s="50"/>
      <c r="Y10" s="50"/>
      <c r="Z10" s="80"/>
      <c r="AA10" s="50"/>
      <c r="AB10" s="50"/>
      <c r="AC10" s="80"/>
      <c r="AD10" s="25">
        <f>IFERROR(IF(T10&gt;=N10,1,(T10*100%)/N10),"-")</f>
        <v>0</v>
      </c>
      <c r="AE10" s="25">
        <f>IFERROR(IF(W10&gt;=N10,1,(W10*100%)/N10),"-")</f>
        <v>0</v>
      </c>
      <c r="AF10" s="25">
        <f>IFERROR(IF(Z10&gt;=N10,1,(Z10*100%)/N10),"-")</f>
        <v>0</v>
      </c>
      <c r="AG10" s="25">
        <f>IFERROR(IF(AC10&gt;=N10,1,(AC10*100%)/N10),"-")</f>
        <v>0</v>
      </c>
      <c r="AH10" s="94">
        <f>IFERROR(AVERAGE(AD10:AG10),"-")</f>
        <v>0</v>
      </c>
      <c r="AI10" s="98"/>
      <c r="AJ10" s="31"/>
      <c r="AK10" s="32"/>
      <c r="AL10" s="99"/>
    </row>
    <row r="11" spans="1:38" s="33" customFormat="1" ht="99.75" customHeight="1" x14ac:dyDescent="0.25">
      <c r="A11" s="882"/>
      <c r="B11" s="846"/>
      <c r="C11" s="846"/>
      <c r="D11" s="129" t="s">
        <v>469</v>
      </c>
      <c r="E11" s="129" t="s">
        <v>470</v>
      </c>
      <c r="F11" s="129" t="s">
        <v>471</v>
      </c>
      <c r="G11" s="192">
        <v>0.35</v>
      </c>
      <c r="H11" s="129" t="s">
        <v>472</v>
      </c>
      <c r="I11" s="129" t="s">
        <v>461</v>
      </c>
      <c r="J11" s="192">
        <v>0.8</v>
      </c>
      <c r="K11" s="143" t="s">
        <v>731</v>
      </c>
      <c r="L11" s="6" t="s">
        <v>732</v>
      </c>
      <c r="M11" s="297" t="s">
        <v>697</v>
      </c>
      <c r="N11" s="161">
        <v>0.9</v>
      </c>
      <c r="O11" s="143" t="s">
        <v>643</v>
      </c>
      <c r="P11" s="6" t="s">
        <v>1168</v>
      </c>
      <c r="Q11" s="177" t="s">
        <v>247</v>
      </c>
      <c r="R11" s="50"/>
      <c r="S11" s="50"/>
      <c r="T11" s="80"/>
      <c r="U11" s="50"/>
      <c r="V11" s="50"/>
      <c r="W11" s="80"/>
      <c r="X11" s="50"/>
      <c r="Y11" s="50"/>
      <c r="Z11" s="80"/>
      <c r="AA11" s="50"/>
      <c r="AB11" s="50"/>
      <c r="AC11" s="80"/>
      <c r="AD11" s="25">
        <f>IFERROR(IF(T11&gt;=N11,1,(T11*100%)/N11),"-")</f>
        <v>0</v>
      </c>
      <c r="AE11" s="25">
        <f>IFERROR(IF(W11&gt;=N11,1,(W11*100%)/N11),"-")</f>
        <v>0</v>
      </c>
      <c r="AF11" s="25">
        <f>IFERROR(IF(Z11&gt;=N11,1,(Z11*100%)/N11),"-")</f>
        <v>0</v>
      </c>
      <c r="AG11" s="25">
        <f>IFERROR(IF(AC11&gt;=N11,1,(AC11*100%)/N11),"-")</f>
        <v>0</v>
      </c>
      <c r="AH11" s="94">
        <f>IFERROR(AVERAGE(AD11:AG11),"-")</f>
        <v>0</v>
      </c>
      <c r="AI11" s="98"/>
      <c r="AJ11" s="31"/>
      <c r="AK11" s="32"/>
      <c r="AL11" s="99"/>
    </row>
    <row r="12" spans="1:38" ht="45.6" customHeight="1" thickBot="1" x14ac:dyDescent="0.25">
      <c r="A12" s="921" t="s">
        <v>607</v>
      </c>
      <c r="B12" s="865"/>
      <c r="C12" s="865"/>
      <c r="D12" s="865"/>
      <c r="E12" s="865"/>
      <c r="F12" s="865"/>
      <c r="G12" s="865"/>
      <c r="H12" s="865"/>
      <c r="I12" s="865"/>
      <c r="J12" s="865"/>
      <c r="K12" s="865"/>
      <c r="L12" s="865"/>
      <c r="M12" s="865"/>
      <c r="N12" s="865"/>
      <c r="O12" s="865"/>
      <c r="P12" s="866"/>
      <c r="Q12" s="175" t="s">
        <v>608</v>
      </c>
      <c r="R12" s="84"/>
      <c r="S12" s="68"/>
      <c r="T12" s="834" t="str">
        <f>IFERROR(AVERAGE(T7:T11),"-")</f>
        <v>-</v>
      </c>
      <c r="U12" s="84"/>
      <c r="V12" s="68"/>
      <c r="W12" s="834" t="str">
        <f>IFERROR(AVERAGE(W7:W7),"-")</f>
        <v>-</v>
      </c>
      <c r="X12" s="84"/>
      <c r="Y12" s="68"/>
      <c r="Z12" s="834" t="str">
        <f>IFERROR(AVERAGE(Z7:Z7),"-")</f>
        <v>-</v>
      </c>
      <c r="AA12" s="84"/>
      <c r="AB12" s="68"/>
      <c r="AC12" s="834" t="str">
        <f>IFERROR(AVERAGE(AC7:AC7),"-")</f>
        <v>-</v>
      </c>
      <c r="AD12" s="105">
        <f>IFERROR(AVERAGE(AD7:AD11),"-")</f>
        <v>0</v>
      </c>
      <c r="AE12" s="106">
        <f>IFERROR(AVERAGE(AE7:AE11),"-")</f>
        <v>0</v>
      </c>
      <c r="AF12" s="106">
        <f>IFERROR(AVERAGE(AF7:AF11),"-")</f>
        <v>0</v>
      </c>
      <c r="AG12" s="51">
        <f>IFERROR(AVERAGE(AG7:AG11),"-")</f>
        <v>0</v>
      </c>
      <c r="AH12" s="835">
        <f>IFERROR(AVERAGE(AH7:AH11),"-")</f>
        <v>0</v>
      </c>
      <c r="AI12" s="100"/>
      <c r="AJ12" s="101"/>
      <c r="AK12" s="102"/>
      <c r="AL12" s="103"/>
    </row>
    <row r="13" spans="1:38" ht="26.25" thickBot="1" x14ac:dyDescent="0.25">
      <c r="R13" s="109"/>
      <c r="S13" s="120" t="s">
        <v>609</v>
      </c>
      <c r="T13" s="814"/>
      <c r="U13" s="109"/>
      <c r="V13" s="120" t="s">
        <v>610</v>
      </c>
      <c r="W13" s="814"/>
      <c r="X13" s="108"/>
      <c r="Y13" s="122" t="s">
        <v>611</v>
      </c>
      <c r="Z13" s="814"/>
      <c r="AA13" s="109"/>
      <c r="AB13" s="120" t="s">
        <v>612</v>
      </c>
      <c r="AC13" s="814"/>
      <c r="AD13" s="107"/>
      <c r="AE13" s="108"/>
      <c r="AF13" s="109"/>
      <c r="AG13" s="95" t="s">
        <v>613</v>
      </c>
      <c r="AH13" s="808"/>
    </row>
    <row r="14" spans="1:38" ht="15" x14ac:dyDescent="0.2">
      <c r="M14" s="197"/>
      <c r="N14" s="197"/>
      <c r="O14" s="197"/>
      <c r="P14" s="193"/>
      <c r="Q14" s="194"/>
      <c r="T14" s="49"/>
      <c r="Z14" s="49"/>
    </row>
    <row r="15" spans="1:38" ht="15" x14ac:dyDescent="0.25">
      <c r="M15"/>
      <c r="N15"/>
      <c r="O15"/>
      <c r="P15" s="162"/>
      <c r="Q15" s="196"/>
      <c r="T15" s="49"/>
      <c r="Z15" s="49"/>
    </row>
    <row r="16" spans="1:38" ht="15" x14ac:dyDescent="0.25">
      <c r="M16"/>
      <c r="N16"/>
      <c r="O16"/>
      <c r="P16" s="162"/>
      <c r="Q16" s="196"/>
      <c r="T16" s="49"/>
      <c r="Z16" s="49"/>
    </row>
    <row r="17" spans="13:26" ht="15" x14ac:dyDescent="0.25">
      <c r="M17"/>
      <c r="N17"/>
      <c r="O17"/>
      <c r="P17" s="162"/>
      <c r="Q17" s="196"/>
      <c r="T17" s="49"/>
      <c r="Z17" s="49"/>
    </row>
    <row r="18" spans="13:26" ht="15" x14ac:dyDescent="0.25">
      <c r="M18"/>
      <c r="N18"/>
      <c r="O18"/>
      <c r="P18" s="162"/>
      <c r="Q18" s="196"/>
      <c r="T18" s="49"/>
      <c r="Z18" s="49"/>
    </row>
    <row r="19" spans="13:26" ht="15" x14ac:dyDescent="0.25">
      <c r="M19"/>
      <c r="N19"/>
      <c r="O19"/>
      <c r="P19" s="162"/>
      <c r="Q19" s="196"/>
      <c r="T19" s="49"/>
      <c r="Z19" s="49"/>
    </row>
    <row r="20" spans="13:26" ht="15" x14ac:dyDescent="0.25">
      <c r="M20"/>
      <c r="N20"/>
      <c r="O20"/>
      <c r="P20" s="162"/>
      <c r="Q20" s="196"/>
      <c r="T20" s="49"/>
      <c r="Z20" s="49"/>
    </row>
    <row r="21" spans="13:26" ht="15" x14ac:dyDescent="0.25">
      <c r="M21"/>
      <c r="N21"/>
      <c r="O21"/>
      <c r="P21" s="162"/>
      <c r="Q21" s="196"/>
      <c r="T21" s="49"/>
      <c r="Z21" s="49"/>
    </row>
    <row r="22" spans="13:26" x14ac:dyDescent="0.2">
      <c r="T22" s="49"/>
      <c r="Z22" s="49"/>
    </row>
    <row r="23" spans="13:26" x14ac:dyDescent="0.2">
      <c r="Q23" s="195"/>
      <c r="T23" s="49"/>
      <c r="W23" s="49"/>
      <c r="Z23" s="49"/>
    </row>
    <row r="24" spans="13:26" x14ac:dyDescent="0.2">
      <c r="Q24" s="49"/>
      <c r="T24" s="49"/>
      <c r="W24" s="49"/>
      <c r="Z24" s="49"/>
    </row>
  </sheetData>
  <mergeCells count="50">
    <mergeCell ref="AH12:AH13"/>
    <mergeCell ref="A12:P12"/>
    <mergeCell ref="T12:T13"/>
    <mergeCell ref="W12:W13"/>
    <mergeCell ref="Z12:Z13"/>
    <mergeCell ref="AC12:AC13"/>
    <mergeCell ref="Q5:Q6"/>
    <mergeCell ref="AD5:AH5"/>
    <mergeCell ref="S5:S6"/>
    <mergeCell ref="T5:T6"/>
    <mergeCell ref="U5:U6"/>
    <mergeCell ref="V5:V6"/>
    <mergeCell ref="W5:W6"/>
    <mergeCell ref="X5:X6"/>
    <mergeCell ref="Y5:Y6"/>
    <mergeCell ref="Z5:Z6"/>
    <mergeCell ref="AA5:AA6"/>
    <mergeCell ref="AB5:AB6"/>
    <mergeCell ref="AC5:AC6"/>
    <mergeCell ref="AJ1:AL2"/>
    <mergeCell ref="A2:B3"/>
    <mergeCell ref="C2:C3"/>
    <mergeCell ref="D2:AI2"/>
    <mergeCell ref="D3:AI3"/>
    <mergeCell ref="AJ3:AL3"/>
    <mergeCell ref="C1:AI1"/>
    <mergeCell ref="C10:C11"/>
    <mergeCell ref="B10:B11"/>
    <mergeCell ref="A10:A11"/>
    <mergeCell ref="A1:B1"/>
    <mergeCell ref="A4:J4"/>
    <mergeCell ref="F5:F6"/>
    <mergeCell ref="G5:G6"/>
    <mergeCell ref="H5:H6"/>
    <mergeCell ref="K4:Q4"/>
    <mergeCell ref="R4:AC4"/>
    <mergeCell ref="AD4:AH4"/>
    <mergeCell ref="AI4:AL5"/>
    <mergeCell ref="A5:A6"/>
    <mergeCell ref="B5:B6"/>
    <mergeCell ref="C5:C6"/>
    <mergeCell ref="D5:D6"/>
    <mergeCell ref="E5:E6"/>
    <mergeCell ref="R5:R6"/>
    <mergeCell ref="K5:K6"/>
    <mergeCell ref="L5:L6"/>
    <mergeCell ref="M5:M6"/>
    <mergeCell ref="N5:N6"/>
    <mergeCell ref="O5:O6"/>
    <mergeCell ref="P5:P6"/>
  </mergeCells>
  <conditionalFormatting sqref="AD7:AH11">
    <cfRule type="cellIs" dxfId="107" priority="1" operator="lessThan">
      <formula>0.6</formula>
    </cfRule>
    <cfRule type="cellIs" dxfId="106" priority="2" operator="between">
      <formula>60%</formula>
      <formula>79%</formula>
    </cfRule>
    <cfRule type="cellIs" dxfId="105" priority="3" operator="between">
      <formula>80%</formula>
      <formula>100%</formula>
    </cfRule>
  </conditionalFormatting>
  <conditionalFormatting sqref="AH12">
    <cfRule type="cellIs" dxfId="104" priority="4" operator="lessThan">
      <formula>0.6</formula>
    </cfRule>
    <cfRule type="cellIs" dxfId="103" priority="5" operator="between">
      <formula>60%</formula>
      <formula>79%</formula>
    </cfRule>
    <cfRule type="cellIs" dxfId="102" priority="6" operator="between">
      <formula>80%</formula>
      <formula>100%</formula>
    </cfRule>
  </conditionalFormatting>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D4FDD-D071-451E-BA20-C276CB6916C5}">
  <dimension ref="A1:AL28"/>
  <sheetViews>
    <sheetView topLeftCell="H3" zoomScale="70" zoomScaleNormal="70" workbookViewId="0">
      <selection activeCell="R7" sqref="R7:T15"/>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3.5703125" style="28" customWidth="1"/>
    <col min="8" max="9" width="31" style="28" customWidth="1"/>
    <col min="10" max="10" width="12.28515625" style="28" customWidth="1"/>
    <col min="11" max="11" width="37.140625" style="28" customWidth="1"/>
    <col min="12" max="12" width="16.85546875" style="28" customWidth="1"/>
    <col min="13" max="13" width="25.28515625" style="28" customWidth="1"/>
    <col min="14" max="16" width="16.5703125" style="28" customWidth="1"/>
    <col min="17" max="17" width="19.42578125" style="28" customWidth="1"/>
    <col min="18" max="18" width="27.140625" style="28" customWidth="1"/>
    <col min="19" max="19" width="36.8554687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9.140625" style="28"/>
    <col min="40" max="40" width="11.42578125" style="28" customWidth="1"/>
    <col min="41" max="16384" width="11.42578125" style="28"/>
  </cols>
  <sheetData>
    <row r="1" spans="1:38" ht="75.75" customHeight="1" x14ac:dyDescent="0.2">
      <c r="A1" s="780" t="s">
        <v>566</v>
      </c>
      <c r="B1" s="780"/>
      <c r="C1" s="781" t="s">
        <v>0</v>
      </c>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831" t="s">
        <v>733</v>
      </c>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3"/>
      <c r="AJ3" s="788">
        <v>45560</v>
      </c>
      <c r="AK3" s="789"/>
      <c r="AL3" s="789"/>
    </row>
    <row r="4" spans="1:38" ht="32.25" customHeight="1" thickBot="1" x14ac:dyDescent="0.25">
      <c r="A4" s="847" t="s">
        <v>570</v>
      </c>
      <c r="B4" s="848"/>
      <c r="C4" s="848"/>
      <c r="D4" s="848"/>
      <c r="E4" s="848"/>
      <c r="F4" s="848"/>
      <c r="G4" s="848"/>
      <c r="H4" s="848"/>
      <c r="I4" s="848"/>
      <c r="J4" s="848"/>
      <c r="K4" s="790" t="s">
        <v>571</v>
      </c>
      <c r="L4" s="790"/>
      <c r="M4" s="790"/>
      <c r="N4" s="790"/>
      <c r="O4" s="790"/>
      <c r="P4" s="790"/>
      <c r="Q4" s="790"/>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43.5" customHeight="1" thickBot="1" x14ac:dyDescent="0.25">
      <c r="A5" s="791" t="s">
        <v>574</v>
      </c>
      <c r="B5" s="793" t="s">
        <v>575</v>
      </c>
      <c r="C5" s="793" t="s">
        <v>350</v>
      </c>
      <c r="D5" s="793" t="s">
        <v>351</v>
      </c>
      <c r="E5" s="793" t="s">
        <v>352</v>
      </c>
      <c r="F5" s="793" t="s">
        <v>353</v>
      </c>
      <c r="G5" s="793" t="s">
        <v>354</v>
      </c>
      <c r="H5" s="793" t="s">
        <v>209</v>
      </c>
      <c r="I5" s="190" t="s">
        <v>355</v>
      </c>
      <c r="J5" s="572" t="s">
        <v>356</v>
      </c>
      <c r="K5" s="801" t="s">
        <v>215</v>
      </c>
      <c r="L5" s="801" t="s">
        <v>218</v>
      </c>
      <c r="M5" s="801" t="s">
        <v>576</v>
      </c>
      <c r="N5" s="801" t="s">
        <v>9</v>
      </c>
      <c r="O5" s="801" t="s">
        <v>222</v>
      </c>
      <c r="P5" s="801" t="s">
        <v>577</v>
      </c>
      <c r="Q5" s="802" t="s">
        <v>10</v>
      </c>
      <c r="R5" s="797" t="s">
        <v>225</v>
      </c>
      <c r="S5" s="797" t="s">
        <v>578</v>
      </c>
      <c r="T5" s="809" t="s">
        <v>579</v>
      </c>
      <c r="U5" s="79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38" ht="42.75" customHeight="1" x14ac:dyDescent="0.2">
      <c r="A6" s="863"/>
      <c r="B6" s="864"/>
      <c r="C6" s="864"/>
      <c r="D6" s="864"/>
      <c r="E6" s="864"/>
      <c r="F6" s="864"/>
      <c r="G6" s="864"/>
      <c r="H6" s="864"/>
      <c r="I6" s="191" t="s">
        <v>353</v>
      </c>
      <c r="J6" s="261">
        <v>2025</v>
      </c>
      <c r="K6" s="673"/>
      <c r="L6" s="673"/>
      <c r="M6" s="673"/>
      <c r="N6" s="673"/>
      <c r="O6" s="673"/>
      <c r="P6" s="673"/>
      <c r="Q6" s="803"/>
      <c r="R6" s="798"/>
      <c r="S6" s="798"/>
      <c r="T6" s="810"/>
      <c r="U6" s="79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38" s="33" customFormat="1" ht="63.75" customHeight="1" x14ac:dyDescent="0.25">
      <c r="A7" s="523" t="s">
        <v>364</v>
      </c>
      <c r="B7" s="524" t="s">
        <v>365</v>
      </c>
      <c r="C7" s="525" t="s">
        <v>366</v>
      </c>
      <c r="D7" s="266" t="s">
        <v>367</v>
      </c>
      <c r="E7" s="267" t="s">
        <v>368</v>
      </c>
      <c r="F7" s="268" t="s">
        <v>369</v>
      </c>
      <c r="G7" s="269" t="s">
        <v>134</v>
      </c>
      <c r="H7" s="270" t="s">
        <v>370</v>
      </c>
      <c r="I7" s="270" t="s">
        <v>371</v>
      </c>
      <c r="J7" s="282">
        <v>0.65</v>
      </c>
      <c r="K7" s="516" t="s">
        <v>734</v>
      </c>
      <c r="L7" s="520" t="s">
        <v>735</v>
      </c>
      <c r="M7" s="520" t="s">
        <v>736</v>
      </c>
      <c r="N7" s="21">
        <v>1</v>
      </c>
      <c r="O7" s="6" t="s">
        <v>633</v>
      </c>
      <c r="P7" s="6" t="s">
        <v>735</v>
      </c>
      <c r="Q7" s="177" t="s">
        <v>737</v>
      </c>
      <c r="R7" s="298"/>
      <c r="S7" s="50"/>
      <c r="T7" s="80"/>
      <c r="U7" s="50"/>
      <c r="V7" s="50"/>
      <c r="W7" s="80"/>
      <c r="X7" s="50"/>
      <c r="Y7" s="50"/>
      <c r="Z7" s="80"/>
      <c r="AA7" s="50"/>
      <c r="AB7" s="50"/>
      <c r="AC7" s="80"/>
      <c r="AD7" s="25" t="s">
        <v>102</v>
      </c>
      <c r="AE7" s="25">
        <f>IFERROR(IF(W7&gt;=N7,1,(W7*100%)/N7),"-")</f>
        <v>0</v>
      </c>
      <c r="AF7" s="25">
        <f>IFERROR(IF(Z7&gt;=N7,1,(Z7*100%)/N7),"-")</f>
        <v>0</v>
      </c>
      <c r="AG7" s="25">
        <f>IFERROR(IF(AC7&gt;=N7,1,(AC7*100%)/N7),"-")</f>
        <v>0</v>
      </c>
      <c r="AH7" s="94">
        <f>IFERROR(AVERAGE(AD7:AG7),"-")</f>
        <v>0</v>
      </c>
      <c r="AI7" s="98"/>
      <c r="AJ7" s="31"/>
      <c r="AK7" s="32"/>
      <c r="AL7" s="99"/>
    </row>
    <row r="8" spans="1:38" s="33" customFormat="1" ht="69" customHeight="1" x14ac:dyDescent="0.25">
      <c r="A8" s="822" t="s">
        <v>373</v>
      </c>
      <c r="B8" s="822" t="s">
        <v>615</v>
      </c>
      <c r="C8" s="822" t="s">
        <v>375</v>
      </c>
      <c r="D8" s="922" t="s">
        <v>376</v>
      </c>
      <c r="E8" s="271" t="s">
        <v>377</v>
      </c>
      <c r="F8" s="268" t="s">
        <v>378</v>
      </c>
      <c r="G8" s="269" t="s">
        <v>134</v>
      </c>
      <c r="H8" s="270" t="s">
        <v>379</v>
      </c>
      <c r="I8" s="270" t="s">
        <v>380</v>
      </c>
      <c r="J8" s="282">
        <v>0.4</v>
      </c>
      <c r="K8" s="516" t="s">
        <v>738</v>
      </c>
      <c r="L8" s="516" t="s">
        <v>739</v>
      </c>
      <c r="M8" s="516" t="s">
        <v>740</v>
      </c>
      <c r="N8" s="21">
        <v>1</v>
      </c>
      <c r="O8" s="6" t="s">
        <v>741</v>
      </c>
      <c r="P8" s="6" t="s">
        <v>742</v>
      </c>
      <c r="Q8" s="177" t="s">
        <v>737</v>
      </c>
      <c r="R8" s="656"/>
      <c r="S8" s="654"/>
      <c r="T8" s="653"/>
      <c r="U8" s="50"/>
      <c r="V8" s="50"/>
      <c r="W8" s="80"/>
      <c r="X8" s="50"/>
      <c r="Y8" s="50"/>
      <c r="Z8" s="80"/>
      <c r="AA8" s="50"/>
      <c r="AB8" s="50"/>
      <c r="AC8" s="80"/>
      <c r="AD8" s="25">
        <f t="shared" ref="AD8:AD14" si="0">IFERROR(IF(T8&gt;=N8,1,(T8*100%)/N8),"-")</f>
        <v>0</v>
      </c>
      <c r="AE8" s="25">
        <f t="shared" ref="AE8:AE14" si="1">IFERROR(IF(W8&gt;=N8,1,(W8*100%)/N8),"-")</f>
        <v>0</v>
      </c>
      <c r="AF8" s="25">
        <f t="shared" ref="AF8:AF14" si="2">IFERROR(IF(Z8&gt;=N8,1,(Z8*100%)/N8),"-")</f>
        <v>0</v>
      </c>
      <c r="AG8" s="25">
        <f t="shared" ref="AG8:AG14" si="3">IFERROR(IF(AC8&gt;=N8,1,(AC8*100%)/N8),"-")</f>
        <v>0</v>
      </c>
      <c r="AH8" s="94">
        <f t="shared" ref="AH8:AH15" si="4">IFERROR(AVERAGE(AD8:AG8),"-")</f>
        <v>0</v>
      </c>
      <c r="AI8" s="98"/>
      <c r="AJ8" s="31"/>
      <c r="AK8" s="32"/>
      <c r="AL8" s="99"/>
    </row>
    <row r="9" spans="1:38" s="33" customFormat="1" ht="51" x14ac:dyDescent="0.25">
      <c r="A9" s="822"/>
      <c r="B9" s="822"/>
      <c r="C9" s="822"/>
      <c r="D9" s="922"/>
      <c r="E9" s="272" t="s">
        <v>382</v>
      </c>
      <c r="F9" s="268" t="s">
        <v>383</v>
      </c>
      <c r="G9" s="269" t="s">
        <v>384</v>
      </c>
      <c r="H9" s="270" t="s">
        <v>385</v>
      </c>
      <c r="I9" s="270" t="s">
        <v>386</v>
      </c>
      <c r="J9" s="282">
        <v>0.7</v>
      </c>
      <c r="K9" s="516" t="s">
        <v>738</v>
      </c>
      <c r="L9" s="516" t="s">
        <v>739</v>
      </c>
      <c r="M9" s="516" t="s">
        <v>740</v>
      </c>
      <c r="N9" s="21">
        <v>1</v>
      </c>
      <c r="O9" s="6" t="s">
        <v>741</v>
      </c>
      <c r="P9" s="6" t="s">
        <v>742</v>
      </c>
      <c r="Q9" s="177" t="s">
        <v>737</v>
      </c>
      <c r="R9" s="656"/>
      <c r="S9" s="655"/>
      <c r="T9" s="653"/>
      <c r="U9" s="50"/>
      <c r="V9" s="50"/>
      <c r="W9" s="80"/>
      <c r="X9" s="50"/>
      <c r="Y9" s="50"/>
      <c r="Z9" s="80"/>
      <c r="AA9" s="50"/>
      <c r="AB9" s="50"/>
      <c r="AC9" s="80"/>
      <c r="AD9" s="25">
        <f t="shared" si="0"/>
        <v>0</v>
      </c>
      <c r="AE9" s="25">
        <f t="shared" si="1"/>
        <v>0</v>
      </c>
      <c r="AF9" s="25">
        <f t="shared" si="2"/>
        <v>0</v>
      </c>
      <c r="AG9" s="25">
        <f t="shared" si="3"/>
        <v>0</v>
      </c>
      <c r="AH9" s="94">
        <f t="shared" si="4"/>
        <v>0</v>
      </c>
      <c r="AI9" s="98"/>
      <c r="AJ9" s="31"/>
      <c r="AK9" s="32"/>
      <c r="AL9" s="99"/>
    </row>
    <row r="10" spans="1:38" s="33" customFormat="1" ht="51" x14ac:dyDescent="0.25">
      <c r="A10" s="822"/>
      <c r="B10" s="822"/>
      <c r="C10" s="822"/>
      <c r="D10" s="922"/>
      <c r="E10" s="272" t="s">
        <v>388</v>
      </c>
      <c r="F10" s="273" t="s">
        <v>389</v>
      </c>
      <c r="G10" s="274" t="s">
        <v>390</v>
      </c>
      <c r="H10" s="275" t="s">
        <v>391</v>
      </c>
      <c r="I10" s="276" t="s">
        <v>392</v>
      </c>
      <c r="J10" s="425">
        <v>0.8</v>
      </c>
      <c r="K10" s="516" t="s">
        <v>738</v>
      </c>
      <c r="L10" s="516" t="s">
        <v>739</v>
      </c>
      <c r="M10" s="516" t="s">
        <v>740</v>
      </c>
      <c r="N10" s="21">
        <v>1</v>
      </c>
      <c r="O10" s="6" t="s">
        <v>741</v>
      </c>
      <c r="P10" s="6" t="s">
        <v>742</v>
      </c>
      <c r="Q10" s="177" t="s">
        <v>737</v>
      </c>
      <c r="R10" s="656"/>
      <c r="S10" s="655"/>
      <c r="T10" s="653"/>
      <c r="U10" s="50"/>
      <c r="V10" s="50"/>
      <c r="W10" s="80"/>
      <c r="X10" s="50"/>
      <c r="Y10" s="50"/>
      <c r="Z10" s="80"/>
      <c r="AA10" s="50"/>
      <c r="AB10" s="50"/>
      <c r="AC10" s="80"/>
      <c r="AD10" s="25">
        <f t="shared" si="0"/>
        <v>0</v>
      </c>
      <c r="AE10" s="25">
        <f t="shared" si="1"/>
        <v>0</v>
      </c>
      <c r="AF10" s="25">
        <f t="shared" si="2"/>
        <v>0</v>
      </c>
      <c r="AG10" s="25">
        <f t="shared" si="3"/>
        <v>0</v>
      </c>
      <c r="AH10" s="94">
        <f t="shared" si="4"/>
        <v>0</v>
      </c>
      <c r="AI10" s="98"/>
      <c r="AJ10" s="31"/>
      <c r="AK10" s="32"/>
      <c r="AL10" s="99"/>
    </row>
    <row r="11" spans="1:38" s="33" customFormat="1" ht="67.5" hidden="1" customHeight="1" x14ac:dyDescent="0.25">
      <c r="A11" s="822"/>
      <c r="B11" s="822"/>
      <c r="C11" s="822"/>
      <c r="D11" s="518" t="s">
        <v>393</v>
      </c>
      <c r="E11" s="272" t="s">
        <v>394</v>
      </c>
      <c r="F11" s="273" t="s">
        <v>395</v>
      </c>
      <c r="G11" s="277">
        <v>0.9</v>
      </c>
      <c r="H11" s="275" t="s">
        <v>396</v>
      </c>
      <c r="I11" s="275" t="s">
        <v>397</v>
      </c>
      <c r="J11" s="425">
        <v>0.3</v>
      </c>
      <c r="K11" s="519" t="s">
        <v>102</v>
      </c>
      <c r="L11" s="519" t="s">
        <v>102</v>
      </c>
      <c r="M11" s="519" t="s">
        <v>102</v>
      </c>
      <c r="N11" s="426" t="s">
        <v>102</v>
      </c>
      <c r="O11" s="426" t="s">
        <v>102</v>
      </c>
      <c r="P11" s="426" t="s">
        <v>102</v>
      </c>
      <c r="Q11" s="546" t="s">
        <v>102</v>
      </c>
      <c r="R11" s="298"/>
      <c r="S11" s="50"/>
      <c r="T11" s="80"/>
      <c r="U11" s="50"/>
      <c r="V11" s="50"/>
      <c r="W11" s="80"/>
      <c r="X11" s="50" t="s">
        <v>743</v>
      </c>
      <c r="Y11" s="50"/>
      <c r="Z11" s="80"/>
      <c r="AA11" s="50"/>
      <c r="AB11" s="50"/>
      <c r="AC11" s="80"/>
      <c r="AD11" s="25" t="str">
        <f t="shared" si="0"/>
        <v>-</v>
      </c>
      <c r="AE11" s="25" t="str">
        <f t="shared" si="1"/>
        <v>-</v>
      </c>
      <c r="AF11" s="25" t="str">
        <f t="shared" si="2"/>
        <v>-</v>
      </c>
      <c r="AG11" s="25" t="str">
        <f t="shared" si="3"/>
        <v>-</v>
      </c>
      <c r="AH11" s="94" t="str">
        <f t="shared" si="4"/>
        <v>-</v>
      </c>
      <c r="AI11" s="98"/>
      <c r="AJ11" s="31"/>
      <c r="AK11" s="32"/>
      <c r="AL11" s="99"/>
    </row>
    <row r="12" spans="1:38" s="33" customFormat="1" ht="58.5" customHeight="1" x14ac:dyDescent="0.25">
      <c r="A12" s="822"/>
      <c r="B12" s="822" t="s">
        <v>629</v>
      </c>
      <c r="C12" s="822" t="s">
        <v>400</v>
      </c>
      <c r="D12" s="517" t="s">
        <v>401</v>
      </c>
      <c r="E12" s="272" t="s">
        <v>402</v>
      </c>
      <c r="F12" s="273" t="s">
        <v>403</v>
      </c>
      <c r="G12" s="274" t="s">
        <v>404</v>
      </c>
      <c r="H12" s="275" t="s">
        <v>405</v>
      </c>
      <c r="I12" s="275" t="s">
        <v>406</v>
      </c>
      <c r="J12" s="281">
        <v>2</v>
      </c>
      <c r="K12" s="516" t="s">
        <v>744</v>
      </c>
      <c r="L12" s="516" t="s">
        <v>745</v>
      </c>
      <c r="M12" s="516" t="s">
        <v>746</v>
      </c>
      <c r="N12" s="285">
        <v>1</v>
      </c>
      <c r="O12" s="6" t="s">
        <v>741</v>
      </c>
      <c r="P12" s="516" t="s">
        <v>745</v>
      </c>
      <c r="Q12" s="177" t="s">
        <v>737</v>
      </c>
      <c r="R12" s="298"/>
      <c r="S12" s="72"/>
      <c r="T12" s="653"/>
      <c r="U12" s="50"/>
      <c r="V12" s="50"/>
      <c r="W12" s="80"/>
      <c r="X12" s="50"/>
      <c r="Y12" s="50"/>
      <c r="Z12" s="80"/>
      <c r="AA12" s="50"/>
      <c r="AB12" s="50"/>
      <c r="AC12" s="80"/>
      <c r="AD12" s="25">
        <f t="shared" si="0"/>
        <v>0</v>
      </c>
      <c r="AE12" s="25">
        <f t="shared" si="1"/>
        <v>0</v>
      </c>
      <c r="AF12" s="25">
        <f t="shared" si="2"/>
        <v>0</v>
      </c>
      <c r="AG12" s="25">
        <f t="shared" si="3"/>
        <v>0</v>
      </c>
      <c r="AH12" s="94">
        <f t="shared" si="4"/>
        <v>0</v>
      </c>
      <c r="AI12" s="98"/>
      <c r="AJ12" s="31"/>
      <c r="AK12" s="32"/>
      <c r="AL12" s="99"/>
    </row>
    <row r="13" spans="1:38" s="33" customFormat="1" ht="93.75" customHeight="1" x14ac:dyDescent="0.25">
      <c r="A13" s="822"/>
      <c r="B13" s="822"/>
      <c r="C13" s="822"/>
      <c r="D13" s="517" t="s">
        <v>747</v>
      </c>
      <c r="E13" s="268" t="s">
        <v>416</v>
      </c>
      <c r="F13" s="276" t="s">
        <v>417</v>
      </c>
      <c r="G13" s="277">
        <v>0.8</v>
      </c>
      <c r="H13" s="275" t="s">
        <v>418</v>
      </c>
      <c r="I13" s="276" t="s">
        <v>419</v>
      </c>
      <c r="J13" s="282">
        <v>0.25</v>
      </c>
      <c r="K13" s="339" t="s">
        <v>748</v>
      </c>
      <c r="L13" s="303" t="s">
        <v>749</v>
      </c>
      <c r="M13" s="297" t="s">
        <v>750</v>
      </c>
      <c r="N13" s="161">
        <v>0.25</v>
      </c>
      <c r="O13" s="6" t="s">
        <v>594</v>
      </c>
      <c r="P13" s="6" t="s">
        <v>751</v>
      </c>
      <c r="Q13" s="521" t="s">
        <v>737</v>
      </c>
      <c r="R13" s="298"/>
      <c r="S13" s="50"/>
      <c r="T13" s="80"/>
      <c r="U13" s="50"/>
      <c r="V13" s="50"/>
      <c r="W13" s="80"/>
      <c r="X13" s="50"/>
      <c r="Y13" s="50"/>
      <c r="Z13" s="80"/>
      <c r="AA13" s="50"/>
      <c r="AB13" s="50"/>
      <c r="AC13" s="80"/>
      <c r="AD13" s="25" t="s">
        <v>102</v>
      </c>
      <c r="AE13" s="25">
        <f t="shared" si="1"/>
        <v>0</v>
      </c>
      <c r="AF13" s="25">
        <f t="shared" si="2"/>
        <v>0</v>
      </c>
      <c r="AG13" s="25">
        <f t="shared" si="3"/>
        <v>0</v>
      </c>
      <c r="AH13" s="94">
        <f t="shared" si="4"/>
        <v>0</v>
      </c>
      <c r="AI13" s="98"/>
      <c r="AJ13" s="31"/>
      <c r="AK13" s="32"/>
      <c r="AL13" s="99"/>
    </row>
    <row r="14" spans="1:38" s="33" customFormat="1" ht="93.75" hidden="1" customHeight="1" x14ac:dyDescent="0.25">
      <c r="A14" s="460" t="s">
        <v>440</v>
      </c>
      <c r="B14" s="459" t="s">
        <v>448</v>
      </c>
      <c r="C14" s="509" t="s">
        <v>449</v>
      </c>
      <c r="D14" s="279" t="s">
        <v>450</v>
      </c>
      <c r="E14" s="280" t="s">
        <v>368</v>
      </c>
      <c r="F14" s="293" t="s">
        <v>451</v>
      </c>
      <c r="G14" s="263" t="s">
        <v>134</v>
      </c>
      <c r="H14" s="294" t="s">
        <v>446</v>
      </c>
      <c r="I14" s="295" t="s">
        <v>435</v>
      </c>
      <c r="J14" s="282">
        <v>0.4</v>
      </c>
      <c r="K14" s="526" t="s">
        <v>752</v>
      </c>
      <c r="L14" s="303"/>
      <c r="M14" s="308"/>
      <c r="N14" s="391" t="s">
        <v>753</v>
      </c>
      <c r="O14" s="303"/>
      <c r="P14" s="303"/>
      <c r="Q14" s="177"/>
      <c r="R14" s="335"/>
      <c r="S14" s="309"/>
      <c r="T14" s="310"/>
      <c r="U14" s="309"/>
      <c r="V14" s="309"/>
      <c r="W14" s="310"/>
      <c r="X14" s="309"/>
      <c r="Y14" s="309"/>
      <c r="Z14" s="310"/>
      <c r="AA14" s="309"/>
      <c r="AB14" s="309"/>
      <c r="AC14" s="310"/>
      <c r="AD14" s="25" t="str">
        <f t="shared" si="0"/>
        <v>-</v>
      </c>
      <c r="AE14" s="25" t="str">
        <f t="shared" si="1"/>
        <v>-</v>
      </c>
      <c r="AF14" s="25" t="str">
        <f t="shared" si="2"/>
        <v>-</v>
      </c>
      <c r="AG14" s="25" t="str">
        <f t="shared" si="3"/>
        <v>-</v>
      </c>
      <c r="AH14" s="94" t="str">
        <f t="shared" si="4"/>
        <v>-</v>
      </c>
      <c r="AI14" s="311"/>
      <c r="AJ14" s="312"/>
      <c r="AK14" s="313"/>
      <c r="AL14" s="314"/>
    </row>
    <row r="15" spans="1:38" s="328" customFormat="1" ht="85.5" x14ac:dyDescent="0.25">
      <c r="A15" s="435" t="s">
        <v>453</v>
      </c>
      <c r="B15" s="472" t="s">
        <v>454</v>
      </c>
      <c r="C15" s="453" t="s">
        <v>455</v>
      </c>
      <c r="D15" s="495" t="s">
        <v>469</v>
      </c>
      <c r="E15" s="522" t="s">
        <v>470</v>
      </c>
      <c r="F15" s="522" t="s">
        <v>471</v>
      </c>
      <c r="G15" s="497">
        <v>0.35</v>
      </c>
      <c r="H15" s="522" t="s">
        <v>472</v>
      </c>
      <c r="I15" s="522" t="s">
        <v>461</v>
      </c>
      <c r="J15" s="496">
        <v>0.8</v>
      </c>
      <c r="K15" s="340" t="s">
        <v>754</v>
      </c>
      <c r="L15" s="306" t="s">
        <v>755</v>
      </c>
      <c r="M15" s="340" t="s">
        <v>756</v>
      </c>
      <c r="N15" s="307" t="s">
        <v>757</v>
      </c>
      <c r="O15" s="306" t="s">
        <v>643</v>
      </c>
      <c r="P15" s="306" t="s">
        <v>758</v>
      </c>
      <c r="Q15" s="547" t="s">
        <v>759</v>
      </c>
      <c r="R15" s="452"/>
      <c r="S15" s="326"/>
      <c r="T15" s="596"/>
      <c r="U15" s="326"/>
      <c r="V15" s="326"/>
      <c r="W15" s="451"/>
      <c r="X15" s="326"/>
      <c r="Y15" s="326"/>
      <c r="Z15" s="451"/>
      <c r="AA15" s="326"/>
      <c r="AB15" s="326"/>
      <c r="AC15" s="327"/>
      <c r="AD15" s="25">
        <f>IFERROR(IF(T15&gt;=0.3,1,(T15*100%)/0.3),"-")</f>
        <v>0</v>
      </c>
      <c r="AE15" s="25">
        <f>IFERROR(IF(W15&gt;=0.3,1,(W15*100%)/0.3),"-")</f>
        <v>0</v>
      </c>
      <c r="AF15" s="25">
        <f>IFERROR(IF(Z15&gt;=0.3,1,(Z15*100%)/0.3),"-")</f>
        <v>0</v>
      </c>
      <c r="AG15" s="25">
        <f>IFERROR(IF(AC15&gt;=0.3,1,(AC15*100%)/0.3),"-")</f>
        <v>0</v>
      </c>
      <c r="AH15" s="94">
        <f t="shared" si="4"/>
        <v>0</v>
      </c>
      <c r="AJ15" s="329"/>
      <c r="AK15" s="330"/>
      <c r="AL15" s="330"/>
    </row>
    <row r="16" spans="1:38" ht="45.6" customHeight="1" thickBot="1" x14ac:dyDescent="0.25">
      <c r="A16" s="819" t="s">
        <v>607</v>
      </c>
      <c r="B16" s="820"/>
      <c r="C16" s="820"/>
      <c r="D16" s="820"/>
      <c r="E16" s="820"/>
      <c r="F16" s="820"/>
      <c r="G16" s="820"/>
      <c r="H16" s="820"/>
      <c r="I16" s="820"/>
      <c r="J16" s="820"/>
      <c r="K16" s="820"/>
      <c r="L16" s="820"/>
      <c r="M16" s="820"/>
      <c r="N16" s="820"/>
      <c r="O16" s="820"/>
      <c r="P16" s="821"/>
      <c r="Q16" s="315" t="s">
        <v>608</v>
      </c>
      <c r="R16" s="316"/>
      <c r="S16" s="317"/>
      <c r="T16" s="834" t="str">
        <f>IFERROR(AVERAGE(T7:T7),"-")</f>
        <v>-</v>
      </c>
      <c r="U16" s="316"/>
      <c r="V16" s="317"/>
      <c r="W16" s="834" t="str">
        <f>IFERROR(AVERAGE(W7:W7),"-")</f>
        <v>-</v>
      </c>
      <c r="X16" s="316"/>
      <c r="Y16" s="317"/>
      <c r="Z16" s="834" t="str">
        <f>IFERROR(AVERAGE(Z7:Z7),"-")</f>
        <v>-</v>
      </c>
      <c r="AA16" s="316"/>
      <c r="AB16" s="317"/>
      <c r="AC16" s="834" t="str">
        <f>IFERROR(AVERAGE(AC7:AC7),"-")</f>
        <v>-</v>
      </c>
      <c r="AD16" s="318">
        <f>IFERROR(AVERAGE(AD7:AD15),"-")</f>
        <v>0</v>
      </c>
      <c r="AE16" s="319">
        <f>IFERROR(AVERAGE(AE7:AE15),"-")</f>
        <v>0</v>
      </c>
      <c r="AF16" s="319">
        <f>IFERROR(AVERAGE(AF7:AF15),"-")</f>
        <v>0</v>
      </c>
      <c r="AG16" s="320">
        <f>IFERROR(AVERAGE(AG7:AG15),"-")</f>
        <v>0</v>
      </c>
      <c r="AH16" s="835">
        <f>IFERROR(AVERAGE(AH7:AH15),"-")</f>
        <v>0</v>
      </c>
      <c r="AI16" s="321"/>
      <c r="AJ16" s="322"/>
      <c r="AK16" s="323"/>
      <c r="AL16" s="324"/>
    </row>
    <row r="17" spans="13:34" ht="26.25" thickBot="1" x14ac:dyDescent="0.25">
      <c r="R17" s="109"/>
      <c r="S17" s="120" t="s">
        <v>609</v>
      </c>
      <c r="T17" s="814"/>
      <c r="U17" s="109"/>
      <c r="V17" s="120" t="s">
        <v>610</v>
      </c>
      <c r="W17" s="814"/>
      <c r="X17" s="108"/>
      <c r="Y17" s="122" t="s">
        <v>611</v>
      </c>
      <c r="Z17" s="814"/>
      <c r="AA17" s="109"/>
      <c r="AB17" s="120" t="s">
        <v>612</v>
      </c>
      <c r="AC17" s="814"/>
      <c r="AD17" s="107"/>
      <c r="AE17" s="108"/>
      <c r="AF17" s="109"/>
      <c r="AG17" s="95" t="s">
        <v>613</v>
      </c>
      <c r="AH17" s="808"/>
    </row>
    <row r="18" spans="13:34" ht="15" x14ac:dyDescent="0.2">
      <c r="M18" s="197"/>
      <c r="N18" s="197"/>
      <c r="O18" s="197"/>
      <c r="P18" s="193"/>
      <c r="Q18" s="194"/>
      <c r="T18" s="49"/>
      <c r="Z18" s="49"/>
    </row>
    <row r="19" spans="13:34" ht="15" x14ac:dyDescent="0.25">
      <c r="M19"/>
      <c r="N19"/>
      <c r="O19"/>
      <c r="P19" s="162"/>
      <c r="Q19" s="196"/>
      <c r="T19" s="49"/>
      <c r="Z19" s="49"/>
    </row>
    <row r="20" spans="13:34" ht="15" x14ac:dyDescent="0.25">
      <c r="M20"/>
      <c r="N20"/>
      <c r="O20"/>
      <c r="P20" s="162"/>
      <c r="Q20" s="196"/>
      <c r="T20" s="49"/>
      <c r="Z20" s="49"/>
    </row>
    <row r="21" spans="13:34" ht="15" x14ac:dyDescent="0.25">
      <c r="M21"/>
      <c r="N21"/>
      <c r="O21"/>
      <c r="P21" s="162"/>
      <c r="Q21" s="196"/>
      <c r="T21" s="49"/>
      <c r="Z21" s="49"/>
    </row>
    <row r="22" spans="13:34" ht="15" x14ac:dyDescent="0.25">
      <c r="M22"/>
      <c r="N22"/>
      <c r="O22"/>
      <c r="P22" s="162"/>
      <c r="Q22" s="196"/>
      <c r="T22" s="49"/>
      <c r="Z22" s="49"/>
    </row>
    <row r="23" spans="13:34" ht="15" x14ac:dyDescent="0.25">
      <c r="M23"/>
      <c r="N23"/>
      <c r="O23"/>
      <c r="P23" s="162"/>
      <c r="Q23" s="196"/>
      <c r="T23" s="49"/>
      <c r="Z23" s="49"/>
    </row>
    <row r="24" spans="13:34" ht="15" x14ac:dyDescent="0.25">
      <c r="M24"/>
      <c r="N24"/>
      <c r="O24"/>
      <c r="P24" s="162"/>
      <c r="Q24" s="196"/>
      <c r="T24" s="49"/>
      <c r="Z24" s="49"/>
    </row>
    <row r="25" spans="13:34" ht="15" x14ac:dyDescent="0.25">
      <c r="M25"/>
      <c r="N25"/>
      <c r="O25"/>
      <c r="P25" s="162"/>
      <c r="Q25" s="196"/>
      <c r="T25" s="49"/>
      <c r="Z25" s="49"/>
    </row>
    <row r="26" spans="13:34" x14ac:dyDescent="0.2">
      <c r="T26" s="49"/>
      <c r="Z26" s="49"/>
    </row>
    <row r="27" spans="13:34" x14ac:dyDescent="0.2">
      <c r="Q27" s="195"/>
      <c r="T27" s="49"/>
      <c r="W27" s="49"/>
      <c r="Z27" s="49"/>
    </row>
    <row r="28" spans="13:34" x14ac:dyDescent="0.2">
      <c r="Q28" s="49"/>
      <c r="T28" s="49"/>
      <c r="W28" s="49"/>
      <c r="Z28" s="49"/>
    </row>
  </sheetData>
  <mergeCells count="53">
    <mergeCell ref="AH16:AH17"/>
    <mergeCell ref="A8:A13"/>
    <mergeCell ref="B8:B11"/>
    <mergeCell ref="C8:C11"/>
    <mergeCell ref="D8:D10"/>
    <mergeCell ref="B12:B13"/>
    <mergeCell ref="C12:C13"/>
    <mergeCell ref="A16:P16"/>
    <mergeCell ref="T16:T17"/>
    <mergeCell ref="W16:W17"/>
    <mergeCell ref="Z16:Z17"/>
    <mergeCell ref="AC16:AC17"/>
    <mergeCell ref="AD5:AH5"/>
    <mergeCell ref="S5:S6"/>
    <mergeCell ref="T5:T6"/>
    <mergeCell ref="U5:U6"/>
    <mergeCell ref="V5:V6"/>
    <mergeCell ref="W5:W6"/>
    <mergeCell ref="X5:X6"/>
    <mergeCell ref="Y5:Y6"/>
    <mergeCell ref="Z5:Z6"/>
    <mergeCell ref="AA5:AA6"/>
    <mergeCell ref="AB5:AB6"/>
    <mergeCell ref="AC5:AC6"/>
    <mergeCell ref="D5:D6"/>
    <mergeCell ref="E5:E6"/>
    <mergeCell ref="R5:R6"/>
    <mergeCell ref="F5:F6"/>
    <mergeCell ref="G5:G6"/>
    <mergeCell ref="H5:H6"/>
    <mergeCell ref="K5:K6"/>
    <mergeCell ref="L5:L6"/>
    <mergeCell ref="M5:M6"/>
    <mergeCell ref="N5:N6"/>
    <mergeCell ref="O5:O6"/>
    <mergeCell ref="P5:P6"/>
    <mergeCell ref="Q5:Q6"/>
    <mergeCell ref="A4:J4"/>
    <mergeCell ref="A1:B1"/>
    <mergeCell ref="AJ1:AL2"/>
    <mergeCell ref="A2:B3"/>
    <mergeCell ref="C2:C3"/>
    <mergeCell ref="D2:AI2"/>
    <mergeCell ref="D3:AI3"/>
    <mergeCell ref="AJ3:AL3"/>
    <mergeCell ref="C1:AI1"/>
    <mergeCell ref="K4:Q4"/>
    <mergeCell ref="R4:AC4"/>
    <mergeCell ref="AD4:AH4"/>
    <mergeCell ref="AI4:AL5"/>
    <mergeCell ref="A5:A6"/>
    <mergeCell ref="B5:B6"/>
    <mergeCell ref="C5:C6"/>
  </mergeCells>
  <conditionalFormatting sqref="AD7:AH15">
    <cfRule type="cellIs" dxfId="101" priority="1" operator="lessThan">
      <formula>0.6</formula>
    </cfRule>
    <cfRule type="cellIs" dxfId="100" priority="2" operator="between">
      <formula>60%</formula>
      <formula>79%</formula>
    </cfRule>
    <cfRule type="cellIs" dxfId="99" priority="3" operator="between">
      <formula>80%</formula>
      <formula>100%</formula>
    </cfRule>
  </conditionalFormatting>
  <conditionalFormatting sqref="AH16">
    <cfRule type="cellIs" dxfId="98" priority="4" operator="lessThan">
      <formula>0.6</formula>
    </cfRule>
    <cfRule type="cellIs" dxfId="97" priority="5" operator="between">
      <formula>60%</formula>
      <formula>79%</formula>
    </cfRule>
    <cfRule type="cellIs" dxfId="96" priority="6" operator="between">
      <formula>80%</formula>
      <formula>100%</formula>
    </cfRule>
  </conditionalFormatting>
  <pageMargins left="0.7" right="0.7" top="0.75" bottom="0.75" header="0.3" footer="0.3"/>
  <pageSetup paperSize="9" orientation="portrait"/>
  <drawing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B5D80-328A-427A-B088-2BEA8F34908D}">
  <dimension ref="A1:AN28"/>
  <sheetViews>
    <sheetView topLeftCell="G1" zoomScale="70" zoomScaleNormal="70" workbookViewId="0">
      <selection activeCell="R7" sqref="R7:T15"/>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3.42578125" style="28" customWidth="1"/>
    <col min="8" max="9" width="31" style="28" customWidth="1"/>
    <col min="10" max="10" width="12.7109375" style="28" customWidth="1"/>
    <col min="11" max="11" width="37.140625" style="28" customWidth="1"/>
    <col min="12" max="12" width="22" style="28" customWidth="1"/>
    <col min="13" max="13" width="25.28515625" style="28" customWidth="1"/>
    <col min="14" max="15" width="16.5703125" style="28" customWidth="1"/>
    <col min="16" max="16" width="18.85546875" style="28" customWidth="1"/>
    <col min="17" max="17" width="19.42578125" style="28" customWidth="1"/>
    <col min="18" max="18" width="27.140625" style="28" customWidth="1"/>
    <col min="19" max="19" width="20.4257812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11.42578125" style="28"/>
    <col min="40" max="40" width="11.42578125" style="28" customWidth="1"/>
    <col min="41" max="16384" width="11.42578125" style="28"/>
  </cols>
  <sheetData>
    <row r="1" spans="1:40" ht="75.75" customHeight="1" x14ac:dyDescent="0.2">
      <c r="A1" s="780" t="s">
        <v>566</v>
      </c>
      <c r="B1" s="780"/>
      <c r="C1" s="781" t="s">
        <v>0</v>
      </c>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40"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40" ht="41.25" customHeight="1" x14ac:dyDescent="0.2">
      <c r="A3" s="785"/>
      <c r="B3" s="785"/>
      <c r="C3" s="787"/>
      <c r="D3" s="831" t="s">
        <v>760</v>
      </c>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3"/>
      <c r="AJ3" s="788">
        <v>45560</v>
      </c>
      <c r="AK3" s="789"/>
      <c r="AL3" s="789"/>
    </row>
    <row r="4" spans="1:40" ht="32.25" customHeight="1" x14ac:dyDescent="0.2">
      <c r="A4" s="847" t="s">
        <v>570</v>
      </c>
      <c r="B4" s="848"/>
      <c r="C4" s="848"/>
      <c r="D4" s="848"/>
      <c r="E4" s="848"/>
      <c r="F4" s="848"/>
      <c r="G4" s="848"/>
      <c r="H4" s="848"/>
      <c r="I4" s="848"/>
      <c r="J4" s="848"/>
      <c r="K4" s="790" t="s">
        <v>571</v>
      </c>
      <c r="L4" s="790"/>
      <c r="M4" s="790"/>
      <c r="N4" s="790"/>
      <c r="O4" s="790"/>
      <c r="P4" s="790"/>
      <c r="Q4" s="790"/>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40" ht="43.5" customHeight="1" x14ac:dyDescent="0.2">
      <c r="A5" s="791" t="s">
        <v>574</v>
      </c>
      <c r="B5" s="793" t="s">
        <v>575</v>
      </c>
      <c r="C5" s="793" t="s">
        <v>350</v>
      </c>
      <c r="D5" s="793" t="s">
        <v>351</v>
      </c>
      <c r="E5" s="793" t="s">
        <v>352</v>
      </c>
      <c r="F5" s="793" t="s">
        <v>353</v>
      </c>
      <c r="G5" s="793" t="s">
        <v>354</v>
      </c>
      <c r="H5" s="793" t="s">
        <v>209</v>
      </c>
      <c r="I5" s="190" t="s">
        <v>355</v>
      </c>
      <c r="J5" s="572" t="s">
        <v>356</v>
      </c>
      <c r="K5" s="801" t="s">
        <v>215</v>
      </c>
      <c r="L5" s="801" t="s">
        <v>218</v>
      </c>
      <c r="M5" s="801" t="s">
        <v>576</v>
      </c>
      <c r="N5" s="801" t="s">
        <v>9</v>
      </c>
      <c r="O5" s="801" t="s">
        <v>222</v>
      </c>
      <c r="P5" s="801" t="s">
        <v>577</v>
      </c>
      <c r="Q5" s="802" t="s">
        <v>10</v>
      </c>
      <c r="R5" s="797" t="s">
        <v>225</v>
      </c>
      <c r="S5" s="797" t="s">
        <v>578</v>
      </c>
      <c r="T5" s="809" t="s">
        <v>579</v>
      </c>
      <c r="U5" s="79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40" ht="42.75" customHeight="1" x14ac:dyDescent="0.2">
      <c r="A6" s="863"/>
      <c r="B6" s="864"/>
      <c r="C6" s="864"/>
      <c r="D6" s="864"/>
      <c r="E6" s="864"/>
      <c r="F6" s="864"/>
      <c r="G6" s="864"/>
      <c r="H6" s="864"/>
      <c r="I6" s="191" t="s">
        <v>353</v>
      </c>
      <c r="J6" s="191">
        <v>2025</v>
      </c>
      <c r="K6" s="673"/>
      <c r="L6" s="673"/>
      <c r="M6" s="673"/>
      <c r="N6" s="673"/>
      <c r="O6" s="673"/>
      <c r="P6" s="673"/>
      <c r="Q6" s="803"/>
      <c r="R6" s="798"/>
      <c r="S6" s="798"/>
      <c r="T6" s="810"/>
      <c r="U6" s="79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40" ht="114.75" x14ac:dyDescent="0.2">
      <c r="A7" s="881" t="s">
        <v>373</v>
      </c>
      <c r="B7" s="844" t="s">
        <v>629</v>
      </c>
      <c r="C7" s="844" t="s">
        <v>400</v>
      </c>
      <c r="D7" s="817" t="s">
        <v>421</v>
      </c>
      <c r="E7" s="817" t="s">
        <v>422</v>
      </c>
      <c r="F7" s="817" t="s">
        <v>423</v>
      </c>
      <c r="G7" s="815">
        <v>0.9</v>
      </c>
      <c r="H7" s="817" t="s">
        <v>424</v>
      </c>
      <c r="I7" s="817" t="s">
        <v>425</v>
      </c>
      <c r="J7" s="817" t="s">
        <v>426</v>
      </c>
      <c r="K7" s="143" t="s">
        <v>761</v>
      </c>
      <c r="L7" s="6" t="s">
        <v>762</v>
      </c>
      <c r="M7" s="297" t="s">
        <v>763</v>
      </c>
      <c r="N7" s="161">
        <v>1</v>
      </c>
      <c r="O7" s="6" t="s">
        <v>653</v>
      </c>
      <c r="P7" s="6" t="s">
        <v>764</v>
      </c>
      <c r="Q7" s="177" t="s">
        <v>765</v>
      </c>
      <c r="R7" s="50"/>
      <c r="S7" s="50"/>
      <c r="T7" s="80"/>
      <c r="U7" s="50"/>
      <c r="V7" s="50"/>
      <c r="W7" s="80"/>
      <c r="X7" s="50"/>
      <c r="Y7" s="50"/>
      <c r="Z7" s="80"/>
      <c r="AA7" s="50"/>
      <c r="AB7" s="50"/>
      <c r="AC7" s="80"/>
      <c r="AD7" s="25" t="s">
        <v>102</v>
      </c>
      <c r="AE7" s="25">
        <f>IFERROR(IF(W7&gt;=N7,1,(W7*100%)/N7),"-")</f>
        <v>0</v>
      </c>
      <c r="AF7" s="25">
        <f>IFERROR(IF(Z7&gt;=N7,1,(Z7*100%)/N7),"-")</f>
        <v>0</v>
      </c>
      <c r="AG7" s="25">
        <f>IFERROR(IF(AC7&gt;=N7,1,(AC7*100%)/N7),"-")</f>
        <v>0</v>
      </c>
      <c r="AH7" s="94">
        <f>IFERROR(AVERAGE(AD7:AG7),"-")</f>
        <v>0</v>
      </c>
      <c r="AI7" s="98"/>
      <c r="AJ7" s="31"/>
      <c r="AK7" s="32"/>
      <c r="AL7" s="99"/>
      <c r="AM7" s="33"/>
      <c r="AN7" s="33"/>
    </row>
    <row r="8" spans="1:40" ht="107.25" customHeight="1" x14ac:dyDescent="0.2">
      <c r="A8" s="924"/>
      <c r="B8" s="845"/>
      <c r="C8" s="845"/>
      <c r="D8" s="923"/>
      <c r="E8" s="923"/>
      <c r="F8" s="923"/>
      <c r="G8" s="934"/>
      <c r="H8" s="923"/>
      <c r="I8" s="923"/>
      <c r="J8" s="923"/>
      <c r="K8" s="143" t="s">
        <v>766</v>
      </c>
      <c r="L8" s="6" t="s">
        <v>767</v>
      </c>
      <c r="M8" s="6" t="s">
        <v>768</v>
      </c>
      <c r="N8" s="161" t="s">
        <v>143</v>
      </c>
      <c r="O8" s="6" t="s">
        <v>769</v>
      </c>
      <c r="P8" s="6" t="s">
        <v>770</v>
      </c>
      <c r="Q8" s="177" t="s">
        <v>765</v>
      </c>
      <c r="R8" s="50"/>
      <c r="S8" s="50"/>
      <c r="T8" s="80"/>
      <c r="U8" s="50"/>
      <c r="V8" s="50"/>
      <c r="W8" s="80"/>
      <c r="X8" s="50"/>
      <c r="Y8" s="50"/>
      <c r="Z8" s="80"/>
      <c r="AA8" s="50"/>
      <c r="AB8" s="50"/>
      <c r="AC8" s="80"/>
      <c r="AD8" s="25" t="s">
        <v>102</v>
      </c>
      <c r="AE8" s="25">
        <f>IFERROR(IF(W8&gt;=0.9,1,(W8*100%)/0.9),"-")</f>
        <v>0</v>
      </c>
      <c r="AF8" s="25">
        <f>IFERROR(IF(Z8&gt;=0.9,1,(Z8*100%)/0.9),"-")</f>
        <v>0</v>
      </c>
      <c r="AG8" s="25">
        <f>IFERROR(IF(AC8&gt;=0.9,1,(AC8*100%)/0.9),"-")</f>
        <v>0</v>
      </c>
      <c r="AH8" s="94">
        <f>IFERROR(AVERAGE(AD8:AG8),"-")</f>
        <v>0</v>
      </c>
      <c r="AI8" s="98"/>
      <c r="AJ8" s="31"/>
      <c r="AK8" s="32"/>
      <c r="AL8" s="99"/>
      <c r="AM8" s="33"/>
      <c r="AN8" s="33"/>
    </row>
    <row r="9" spans="1:40" ht="73.5" customHeight="1" x14ac:dyDescent="0.2">
      <c r="A9" s="924"/>
      <c r="B9" s="845"/>
      <c r="C9" s="845"/>
      <c r="D9" s="923"/>
      <c r="E9" s="923"/>
      <c r="F9" s="923"/>
      <c r="G9" s="934"/>
      <c r="H9" s="923"/>
      <c r="I9" s="923"/>
      <c r="J9" s="923"/>
      <c r="K9" s="143" t="s">
        <v>771</v>
      </c>
      <c r="L9" s="6" t="s">
        <v>772</v>
      </c>
      <c r="M9" s="297" t="s">
        <v>773</v>
      </c>
      <c r="N9" s="161" t="s">
        <v>426</v>
      </c>
      <c r="O9" s="6" t="s">
        <v>594</v>
      </c>
      <c r="P9" s="6" t="s">
        <v>774</v>
      </c>
      <c r="Q9" s="177" t="s">
        <v>765</v>
      </c>
      <c r="R9" s="50"/>
      <c r="S9" s="50"/>
      <c r="T9" s="80"/>
      <c r="U9" s="50"/>
      <c r="V9" s="50"/>
      <c r="W9" s="80"/>
      <c r="X9" s="50"/>
      <c r="Y9" s="50"/>
      <c r="Z9" s="80"/>
      <c r="AA9" s="50"/>
      <c r="AB9" s="50"/>
      <c r="AC9" s="80"/>
      <c r="AD9" s="25" t="s">
        <v>102</v>
      </c>
      <c r="AE9" s="25" t="str">
        <f t="shared" ref="AE9:AE15" si="0">IFERROR(IF(W9&gt;=N9,1,(W9*100%)/N9),"-")</f>
        <v>-</v>
      </c>
      <c r="AF9" s="25" t="str">
        <f t="shared" ref="AF9:AF15" si="1">IFERROR(IF(Z9&gt;=N9,1,(Z9*100%)/N9),"-")</f>
        <v>-</v>
      </c>
      <c r="AG9" s="25" t="str">
        <f t="shared" ref="AG9:AG15" si="2">IFERROR(IF(AC9&gt;=N9,1,(AC9*100%)/N9),"-")</f>
        <v>-</v>
      </c>
      <c r="AH9" s="94" t="str">
        <f t="shared" ref="AH9:AH15" si="3">IFERROR(AVERAGE(AD9:AG9),"-")</f>
        <v>-</v>
      </c>
      <c r="AI9" s="98"/>
      <c r="AJ9" s="31"/>
      <c r="AK9" s="32"/>
      <c r="AL9" s="99"/>
      <c r="AM9" s="33"/>
      <c r="AN9" s="33"/>
    </row>
    <row r="10" spans="1:40" s="33" customFormat="1" ht="69.75" customHeight="1" x14ac:dyDescent="0.25">
      <c r="A10" s="882"/>
      <c r="B10" s="846"/>
      <c r="C10" s="846"/>
      <c r="D10" s="923"/>
      <c r="E10" s="923"/>
      <c r="F10" s="818"/>
      <c r="G10" s="934"/>
      <c r="H10" s="818"/>
      <c r="I10" s="818"/>
      <c r="J10" s="818"/>
      <c r="K10" s="143" t="s">
        <v>775</v>
      </c>
      <c r="L10" s="6" t="s">
        <v>776</v>
      </c>
      <c r="M10" s="297" t="s">
        <v>777</v>
      </c>
      <c r="N10" s="161" t="s">
        <v>387</v>
      </c>
      <c r="O10" s="6" t="s">
        <v>653</v>
      </c>
      <c r="P10" s="6" t="s">
        <v>778</v>
      </c>
      <c r="Q10" s="177" t="s">
        <v>765</v>
      </c>
      <c r="R10" s="50"/>
      <c r="S10" s="50"/>
      <c r="T10" s="80"/>
      <c r="U10" s="50"/>
      <c r="V10" s="50"/>
      <c r="W10" s="80"/>
      <c r="X10" s="50"/>
      <c r="Y10" s="50"/>
      <c r="Z10" s="80"/>
      <c r="AA10" s="50"/>
      <c r="AB10" s="50"/>
      <c r="AC10" s="80"/>
      <c r="AD10" s="25" t="s">
        <v>102</v>
      </c>
      <c r="AE10" s="25" t="str">
        <f t="shared" si="0"/>
        <v>-</v>
      </c>
      <c r="AF10" s="25" t="str">
        <f t="shared" si="1"/>
        <v>-</v>
      </c>
      <c r="AG10" s="25" t="str">
        <f t="shared" si="2"/>
        <v>-</v>
      </c>
      <c r="AH10" s="94" t="str">
        <f t="shared" si="3"/>
        <v>-</v>
      </c>
      <c r="AI10" s="98"/>
      <c r="AJ10" s="31"/>
      <c r="AK10" s="32"/>
      <c r="AL10" s="99"/>
    </row>
    <row r="11" spans="1:40" s="33" customFormat="1" ht="70.5" customHeight="1" x14ac:dyDescent="0.25">
      <c r="A11" s="881" t="s">
        <v>453</v>
      </c>
      <c r="B11" s="844" t="s">
        <v>454</v>
      </c>
      <c r="C11" s="925" t="s">
        <v>455</v>
      </c>
      <c r="D11" s="826" t="s">
        <v>469</v>
      </c>
      <c r="E11" s="826" t="s">
        <v>470</v>
      </c>
      <c r="F11" s="928" t="s">
        <v>471</v>
      </c>
      <c r="G11" s="931">
        <v>0.35</v>
      </c>
      <c r="H11" s="932" t="s">
        <v>472</v>
      </c>
      <c r="I11" s="817" t="s">
        <v>461</v>
      </c>
      <c r="J11" s="815">
        <v>0.8</v>
      </c>
      <c r="K11" s="461" t="s">
        <v>779</v>
      </c>
      <c r="L11" s="6" t="s">
        <v>780</v>
      </c>
      <c r="M11" s="297" t="s">
        <v>781</v>
      </c>
      <c r="N11" s="285">
        <v>1</v>
      </c>
      <c r="O11" s="6" t="s">
        <v>769</v>
      </c>
      <c r="P11" s="6" t="s">
        <v>782</v>
      </c>
      <c r="Q11" s="177" t="s">
        <v>765</v>
      </c>
      <c r="R11" s="454"/>
      <c r="S11" s="50"/>
      <c r="T11" s="80"/>
      <c r="U11" s="50"/>
      <c r="V11" s="50"/>
      <c r="W11" s="80"/>
      <c r="X11" s="50"/>
      <c r="Y11" s="50"/>
      <c r="Z11" s="80"/>
      <c r="AA11" s="50"/>
      <c r="AB11" s="50"/>
      <c r="AC11" s="80"/>
      <c r="AD11" s="25" t="s">
        <v>102</v>
      </c>
      <c r="AE11" s="25">
        <f t="shared" si="0"/>
        <v>0</v>
      </c>
      <c r="AF11" s="25">
        <f t="shared" si="1"/>
        <v>0</v>
      </c>
      <c r="AG11" s="25">
        <f t="shared" si="2"/>
        <v>0</v>
      </c>
      <c r="AH11" s="94">
        <f t="shared" si="3"/>
        <v>0</v>
      </c>
      <c r="AI11" s="98"/>
      <c r="AJ11" s="31"/>
      <c r="AK11" s="32"/>
      <c r="AL11" s="99"/>
    </row>
    <row r="12" spans="1:40" s="33" customFormat="1" ht="85.5" customHeight="1" x14ac:dyDescent="0.25">
      <c r="A12" s="924"/>
      <c r="B12" s="845"/>
      <c r="C12" s="926"/>
      <c r="D12" s="826"/>
      <c r="E12" s="826"/>
      <c r="F12" s="929"/>
      <c r="G12" s="931"/>
      <c r="H12" s="933"/>
      <c r="I12" s="923"/>
      <c r="J12" s="934"/>
      <c r="K12" s="143" t="s">
        <v>783</v>
      </c>
      <c r="L12" s="6" t="s">
        <v>784</v>
      </c>
      <c r="M12" s="297" t="s">
        <v>785</v>
      </c>
      <c r="N12" s="161">
        <v>0.8</v>
      </c>
      <c r="O12" s="6" t="s">
        <v>643</v>
      </c>
      <c r="P12" s="6" t="s">
        <v>1169</v>
      </c>
      <c r="Q12" s="177" t="s">
        <v>765</v>
      </c>
      <c r="R12" s="454"/>
      <c r="S12" s="454"/>
      <c r="T12" s="80"/>
      <c r="U12" s="50"/>
      <c r="V12" s="50"/>
      <c r="W12" s="80"/>
      <c r="X12" s="50"/>
      <c r="Y12" s="50"/>
      <c r="Z12" s="80"/>
      <c r="AA12" s="50"/>
      <c r="AB12" s="50"/>
      <c r="AC12" s="80"/>
      <c r="AD12" s="25">
        <f>IFERROR(IF(T12&gt;=N12,1,(T12*100%)/N12),"-")</f>
        <v>0</v>
      </c>
      <c r="AE12" s="25">
        <f t="shared" si="0"/>
        <v>0</v>
      </c>
      <c r="AF12" s="25">
        <f t="shared" si="1"/>
        <v>0</v>
      </c>
      <c r="AG12" s="25">
        <f t="shared" si="2"/>
        <v>0</v>
      </c>
      <c r="AH12" s="94">
        <f t="shared" si="3"/>
        <v>0</v>
      </c>
      <c r="AI12" s="98"/>
      <c r="AJ12" s="31"/>
      <c r="AK12" s="32"/>
      <c r="AL12" s="99"/>
    </row>
    <row r="13" spans="1:40" s="33" customFormat="1" ht="91.5" customHeight="1" x14ac:dyDescent="0.25">
      <c r="A13" s="924"/>
      <c r="B13" s="845"/>
      <c r="C13" s="926"/>
      <c r="D13" s="826"/>
      <c r="E13" s="826"/>
      <c r="F13" s="929"/>
      <c r="G13" s="931"/>
      <c r="H13" s="933"/>
      <c r="I13" s="923"/>
      <c r="J13" s="934"/>
      <c r="K13" s="143" t="s">
        <v>786</v>
      </c>
      <c r="L13" s="6" t="s">
        <v>787</v>
      </c>
      <c r="M13" s="297" t="s">
        <v>788</v>
      </c>
      <c r="N13" s="161">
        <v>1</v>
      </c>
      <c r="O13" s="6" t="s">
        <v>643</v>
      </c>
      <c r="P13" s="6" t="s">
        <v>1170</v>
      </c>
      <c r="Q13" s="177" t="s">
        <v>765</v>
      </c>
      <c r="R13" s="50"/>
      <c r="S13" s="454"/>
      <c r="T13" s="80"/>
      <c r="U13" s="50"/>
      <c r="V13" s="50"/>
      <c r="W13" s="80"/>
      <c r="X13" s="50"/>
      <c r="Y13" s="50"/>
      <c r="Z13" s="80"/>
      <c r="AA13" s="50"/>
      <c r="AB13" s="50"/>
      <c r="AC13" s="80"/>
      <c r="AD13" s="25">
        <f t="shared" ref="AD13:AD15" si="4">IFERROR(IF(T13&gt;=N13,1,(T13*100%)/N13),"-")</f>
        <v>0</v>
      </c>
      <c r="AE13" s="25">
        <f t="shared" si="0"/>
        <v>0</v>
      </c>
      <c r="AF13" s="25">
        <f t="shared" si="1"/>
        <v>0</v>
      </c>
      <c r="AG13" s="25">
        <f t="shared" si="2"/>
        <v>0</v>
      </c>
      <c r="AH13" s="94">
        <f t="shared" si="3"/>
        <v>0</v>
      </c>
      <c r="AI13" s="98"/>
      <c r="AJ13" s="31"/>
      <c r="AK13" s="32"/>
      <c r="AL13" s="99"/>
    </row>
    <row r="14" spans="1:40" s="33" customFormat="1" ht="120" customHeight="1" x14ac:dyDescent="0.25">
      <c r="A14" s="924"/>
      <c r="B14" s="845"/>
      <c r="C14" s="926"/>
      <c r="D14" s="826"/>
      <c r="E14" s="826"/>
      <c r="F14" s="929"/>
      <c r="G14" s="931"/>
      <c r="H14" s="933"/>
      <c r="I14" s="923"/>
      <c r="J14" s="934"/>
      <c r="K14" s="143" t="s">
        <v>789</v>
      </c>
      <c r="L14" s="6" t="s">
        <v>790</v>
      </c>
      <c r="M14" s="297" t="s">
        <v>791</v>
      </c>
      <c r="N14" s="161">
        <v>0.9</v>
      </c>
      <c r="O14" s="6" t="s">
        <v>643</v>
      </c>
      <c r="P14" s="6" t="s">
        <v>1171</v>
      </c>
      <c r="Q14" s="177" t="s">
        <v>765</v>
      </c>
      <c r="R14" s="50"/>
      <c r="S14" s="454"/>
      <c r="T14" s="627"/>
      <c r="U14" s="50"/>
      <c r="V14" s="50"/>
      <c r="W14" s="80"/>
      <c r="X14" s="50"/>
      <c r="Y14" s="50"/>
      <c r="Z14" s="80"/>
      <c r="AA14" s="50"/>
      <c r="AB14" s="50"/>
      <c r="AC14" s="80"/>
      <c r="AD14" s="25">
        <f t="shared" si="4"/>
        <v>0</v>
      </c>
      <c r="AE14" s="25">
        <f t="shared" si="0"/>
        <v>0</v>
      </c>
      <c r="AF14" s="25">
        <f t="shared" si="1"/>
        <v>0</v>
      </c>
      <c r="AG14" s="25">
        <f t="shared" si="2"/>
        <v>0</v>
      </c>
      <c r="AH14" s="94">
        <f t="shared" si="3"/>
        <v>0</v>
      </c>
      <c r="AI14" s="98"/>
      <c r="AJ14" s="31"/>
      <c r="AK14" s="32"/>
      <c r="AL14" s="99"/>
    </row>
    <row r="15" spans="1:40" s="33" customFormat="1" ht="77.25" customHeight="1" x14ac:dyDescent="0.25">
      <c r="A15" s="882"/>
      <c r="B15" s="846"/>
      <c r="C15" s="927"/>
      <c r="D15" s="826"/>
      <c r="E15" s="826"/>
      <c r="F15" s="930"/>
      <c r="G15" s="931"/>
      <c r="H15" s="825"/>
      <c r="I15" s="818"/>
      <c r="J15" s="816"/>
      <c r="K15" s="143" t="s">
        <v>792</v>
      </c>
      <c r="L15" s="6" t="s">
        <v>793</v>
      </c>
      <c r="M15" s="6" t="s">
        <v>794</v>
      </c>
      <c r="N15" s="161">
        <v>1</v>
      </c>
      <c r="O15" s="6" t="s">
        <v>643</v>
      </c>
      <c r="P15" s="6" t="s">
        <v>1172</v>
      </c>
      <c r="Q15" s="177" t="s">
        <v>765</v>
      </c>
      <c r="R15" s="50"/>
      <c r="S15" s="454"/>
      <c r="T15" s="630"/>
      <c r="U15" s="50"/>
      <c r="V15" s="50"/>
      <c r="W15" s="80"/>
      <c r="X15" s="50"/>
      <c r="Y15" s="50"/>
      <c r="Z15" s="80"/>
      <c r="AA15" s="50"/>
      <c r="AB15" s="50"/>
      <c r="AC15" s="80"/>
      <c r="AD15" s="25">
        <f t="shared" si="4"/>
        <v>0</v>
      </c>
      <c r="AE15" s="25">
        <f t="shared" si="0"/>
        <v>0</v>
      </c>
      <c r="AF15" s="25">
        <f t="shared" si="1"/>
        <v>0</v>
      </c>
      <c r="AG15" s="25">
        <f t="shared" si="2"/>
        <v>0</v>
      </c>
      <c r="AH15" s="94">
        <f t="shared" si="3"/>
        <v>0</v>
      </c>
      <c r="AI15" s="98"/>
      <c r="AJ15" s="31"/>
      <c r="AK15" s="32"/>
      <c r="AL15" s="99"/>
    </row>
    <row r="16" spans="1:40" ht="45.6" customHeight="1" x14ac:dyDescent="0.2">
      <c r="A16" s="921" t="s">
        <v>607</v>
      </c>
      <c r="B16" s="865"/>
      <c r="C16" s="865"/>
      <c r="D16" s="820"/>
      <c r="E16" s="820"/>
      <c r="F16" s="865"/>
      <c r="G16" s="820"/>
      <c r="H16" s="865"/>
      <c r="I16" s="865"/>
      <c r="J16" s="865"/>
      <c r="K16" s="865"/>
      <c r="L16" s="865"/>
      <c r="M16" s="865"/>
      <c r="N16" s="865"/>
      <c r="O16" s="865"/>
      <c r="P16" s="866"/>
      <c r="Q16" s="175" t="s">
        <v>608</v>
      </c>
      <c r="R16" s="84"/>
      <c r="S16" s="68"/>
      <c r="T16" s="834" t="str">
        <f>IFERROR(AVERAGE(#REF!),"-")</f>
        <v>-</v>
      </c>
      <c r="U16" s="84"/>
      <c r="V16" s="68"/>
      <c r="W16" s="834" t="str">
        <f>IFERROR(AVERAGE(#REF!),"-")</f>
        <v>-</v>
      </c>
      <c r="X16" s="84"/>
      <c r="Y16" s="68"/>
      <c r="Z16" s="834" t="str">
        <f>IFERROR(AVERAGE(#REF!),"-")</f>
        <v>-</v>
      </c>
      <c r="AA16" s="84"/>
      <c r="AB16" s="68"/>
      <c r="AC16" s="834" t="str">
        <f>IFERROR(AVERAGE(#REF!),"-")</f>
        <v>-</v>
      </c>
      <c r="AD16" s="105">
        <f>IFERROR(AVERAGE(AD7:AD15),"-")</f>
        <v>0</v>
      </c>
      <c r="AE16" s="106">
        <f>IFERROR(AVERAGE(AE7:AE15),"-")</f>
        <v>0</v>
      </c>
      <c r="AF16" s="106">
        <f>IFERROR(AVERAGE(AF7:AF15),"-")</f>
        <v>0</v>
      </c>
      <c r="AG16" s="51">
        <f>IFERROR(AVERAGE(AG7:AG15),"-")</f>
        <v>0</v>
      </c>
      <c r="AH16" s="835">
        <f>IFERROR(AVERAGE(AH7:AH15),"-")</f>
        <v>0</v>
      </c>
      <c r="AI16" s="100"/>
      <c r="AJ16" s="101"/>
      <c r="AK16" s="102"/>
      <c r="AL16" s="103"/>
    </row>
    <row r="17" spans="13:34" ht="25.5" x14ac:dyDescent="0.2">
      <c r="R17" s="109"/>
      <c r="S17" s="120" t="s">
        <v>609</v>
      </c>
      <c r="T17" s="814"/>
      <c r="U17" s="109"/>
      <c r="V17" s="120" t="s">
        <v>610</v>
      </c>
      <c r="W17" s="814"/>
      <c r="X17" s="108"/>
      <c r="Y17" s="122" t="s">
        <v>611</v>
      </c>
      <c r="Z17" s="814"/>
      <c r="AA17" s="109"/>
      <c r="AB17" s="120" t="s">
        <v>612</v>
      </c>
      <c r="AC17" s="814"/>
      <c r="AD17" s="107"/>
      <c r="AE17" s="108"/>
      <c r="AF17" s="109"/>
      <c r="AG17" s="95" t="s">
        <v>613</v>
      </c>
      <c r="AH17" s="808"/>
    </row>
    <row r="18" spans="13:34" ht="15" x14ac:dyDescent="0.2">
      <c r="M18" s="197"/>
      <c r="N18" s="197"/>
      <c r="O18" s="197"/>
      <c r="P18" s="193"/>
      <c r="Q18" s="194"/>
      <c r="T18" s="49"/>
      <c r="Z18" s="49"/>
    </row>
    <row r="19" spans="13:34" ht="15" x14ac:dyDescent="0.25">
      <c r="M19"/>
      <c r="N19"/>
      <c r="O19"/>
      <c r="P19" s="162"/>
      <c r="Q19" s="196"/>
      <c r="T19" s="49"/>
      <c r="Z19" s="49"/>
    </row>
    <row r="20" spans="13:34" ht="15" x14ac:dyDescent="0.25">
      <c r="M20"/>
      <c r="N20"/>
      <c r="O20"/>
      <c r="P20" s="162"/>
      <c r="Q20" s="196"/>
      <c r="T20" s="49"/>
      <c r="Z20" s="49"/>
    </row>
    <row r="21" spans="13:34" ht="15" x14ac:dyDescent="0.25">
      <c r="M21"/>
      <c r="N21"/>
      <c r="O21"/>
      <c r="P21" s="162"/>
      <c r="Q21" s="196"/>
      <c r="T21" s="49"/>
      <c r="Z21" s="49"/>
    </row>
    <row r="22" spans="13:34" ht="15" x14ac:dyDescent="0.25">
      <c r="M22"/>
      <c r="N22"/>
      <c r="O22"/>
      <c r="P22" s="162"/>
      <c r="Q22" s="196"/>
      <c r="T22" s="49"/>
      <c r="Z22" s="49"/>
    </row>
    <row r="23" spans="13:34" ht="15" x14ac:dyDescent="0.25">
      <c r="M23"/>
      <c r="N23"/>
      <c r="O23"/>
      <c r="P23" s="162"/>
      <c r="Q23" s="196"/>
      <c r="T23" s="49"/>
      <c r="Z23" s="49"/>
    </row>
    <row r="24" spans="13:34" ht="15" x14ac:dyDescent="0.25">
      <c r="M24"/>
      <c r="N24"/>
      <c r="O24"/>
      <c r="P24" s="162"/>
      <c r="Q24" s="196"/>
      <c r="T24" s="49"/>
      <c r="Z24" s="49"/>
    </row>
    <row r="25" spans="13:34" ht="15" x14ac:dyDescent="0.25">
      <c r="M25"/>
      <c r="N25"/>
      <c r="O25"/>
      <c r="P25" s="162"/>
      <c r="Q25" s="196"/>
      <c r="T25" s="49"/>
      <c r="Z25" s="49"/>
    </row>
    <row r="26" spans="13:34" x14ac:dyDescent="0.2">
      <c r="T26" s="49"/>
      <c r="Z26" s="49"/>
    </row>
    <row r="27" spans="13:34" x14ac:dyDescent="0.2">
      <c r="Q27" s="195"/>
      <c r="T27" s="49"/>
      <c r="W27" s="49"/>
      <c r="Z27" s="49"/>
    </row>
    <row r="28" spans="13:34" x14ac:dyDescent="0.2">
      <c r="Q28" s="49"/>
      <c r="T28" s="49"/>
      <c r="W28" s="49"/>
      <c r="Z28" s="49"/>
    </row>
  </sheetData>
  <mergeCells count="67">
    <mergeCell ref="J11:J15"/>
    <mergeCell ref="E7:E10"/>
    <mergeCell ref="F7:F10"/>
    <mergeCell ref="G7:G10"/>
    <mergeCell ref="H7:H10"/>
    <mergeCell ref="I7:I10"/>
    <mergeCell ref="A1:B1"/>
    <mergeCell ref="AJ1:AL2"/>
    <mergeCell ref="A2:B3"/>
    <mergeCell ref="C2:C3"/>
    <mergeCell ref="D2:AI2"/>
    <mergeCell ref="D3:AI3"/>
    <mergeCell ref="AJ3:AL3"/>
    <mergeCell ref="C1:AI1"/>
    <mergeCell ref="AD4:AH4"/>
    <mergeCell ref="AI4:AL5"/>
    <mergeCell ref="A5:A6"/>
    <mergeCell ref="B5:B6"/>
    <mergeCell ref="C5:C6"/>
    <mergeCell ref="D5:D6"/>
    <mergeCell ref="E5:E6"/>
    <mergeCell ref="R5:R6"/>
    <mergeCell ref="F5:F6"/>
    <mergeCell ref="G5:G6"/>
    <mergeCell ref="H5:H6"/>
    <mergeCell ref="K5:K6"/>
    <mergeCell ref="L5:L6"/>
    <mergeCell ref="AD5:AH5"/>
    <mergeCell ref="S5:S6"/>
    <mergeCell ref="T5:T6"/>
    <mergeCell ref="U5:U6"/>
    <mergeCell ref="V5:V6"/>
    <mergeCell ref="W5:W6"/>
    <mergeCell ref="X5:X6"/>
    <mergeCell ref="Y5:Y6"/>
    <mergeCell ref="A4:J4"/>
    <mergeCell ref="Z16:Z17"/>
    <mergeCell ref="M5:M6"/>
    <mergeCell ref="N5:N6"/>
    <mergeCell ref="O5:O6"/>
    <mergeCell ref="P5:P6"/>
    <mergeCell ref="Q5:Q6"/>
    <mergeCell ref="K4:Q4"/>
    <mergeCell ref="R4:AC4"/>
    <mergeCell ref="Z5:Z6"/>
    <mergeCell ref="AA5:AA6"/>
    <mergeCell ref="AB5:AB6"/>
    <mergeCell ref="AC5:AC6"/>
    <mergeCell ref="A7:A10"/>
    <mergeCell ref="B7:B10"/>
    <mergeCell ref="C7:C10"/>
    <mergeCell ref="D7:D10"/>
    <mergeCell ref="AH16:AH17"/>
    <mergeCell ref="A16:P16"/>
    <mergeCell ref="T16:T17"/>
    <mergeCell ref="W16:W17"/>
    <mergeCell ref="AC16:AC17"/>
    <mergeCell ref="J7:J10"/>
    <mergeCell ref="A11:A15"/>
    <mergeCell ref="B11:B15"/>
    <mergeCell ref="C11:C15"/>
    <mergeCell ref="D11:D15"/>
    <mergeCell ref="E11:E15"/>
    <mergeCell ref="F11:F15"/>
    <mergeCell ref="G11:G15"/>
    <mergeCell ref="H11:H15"/>
    <mergeCell ref="I11:I15"/>
  </mergeCells>
  <conditionalFormatting sqref="AD7:AH15">
    <cfRule type="cellIs" dxfId="95" priority="1" operator="lessThan">
      <formula>0.6</formula>
    </cfRule>
    <cfRule type="cellIs" dxfId="94" priority="2" operator="between">
      <formula>60%</formula>
      <formula>79%</formula>
    </cfRule>
    <cfRule type="cellIs" dxfId="93" priority="3" operator="between">
      <formula>80%</formula>
      <formula>100%</formula>
    </cfRule>
  </conditionalFormatting>
  <conditionalFormatting sqref="AH16">
    <cfRule type="cellIs" dxfId="92" priority="7" operator="lessThan">
      <formula>0.6</formula>
    </cfRule>
    <cfRule type="cellIs" dxfId="91" priority="8" operator="between">
      <formula>60%</formula>
      <formula>79%</formula>
    </cfRule>
    <cfRule type="cellIs" dxfId="90" priority="9" operator="between">
      <formula>80%</formula>
      <formula>100%</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DDE87-57E5-4DEB-90B7-B7C842B8066F}">
  <dimension ref="A1:AL25"/>
  <sheetViews>
    <sheetView topLeftCell="H2" zoomScale="70" zoomScaleNormal="70" workbookViewId="0">
      <selection activeCell="R8" sqref="R8:T12"/>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5" style="28" customWidth="1"/>
    <col min="8" max="9" width="31" style="28" customWidth="1"/>
    <col min="10" max="10" width="12" style="28" customWidth="1"/>
    <col min="11" max="11" width="37.140625" style="28" customWidth="1"/>
    <col min="12" max="12" width="16.85546875" style="28" customWidth="1"/>
    <col min="13" max="13" width="25.28515625" style="28" customWidth="1"/>
    <col min="14" max="15" width="16.5703125" style="28" customWidth="1"/>
    <col min="16" max="16" width="25" style="28" customWidth="1"/>
    <col min="17" max="17" width="19.42578125" style="28" customWidth="1"/>
    <col min="18" max="18" width="27.140625" style="28" customWidth="1"/>
    <col min="19" max="19" width="20.4257812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11.42578125" style="28"/>
    <col min="40" max="40" width="11.42578125" style="28" customWidth="1"/>
    <col min="41" max="16384" width="11.42578125" style="28"/>
  </cols>
  <sheetData>
    <row r="1" spans="1:38" ht="75.75" customHeight="1" x14ac:dyDescent="0.2">
      <c r="A1" s="780" t="s">
        <v>566</v>
      </c>
      <c r="B1" s="780"/>
      <c r="C1" s="781" t="s">
        <v>0</v>
      </c>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781" t="s">
        <v>795</v>
      </c>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3"/>
      <c r="AJ3" s="788">
        <v>45560</v>
      </c>
      <c r="AK3" s="789"/>
      <c r="AL3" s="789"/>
    </row>
    <row r="4" spans="1:38" ht="32.25" customHeight="1" thickBot="1" x14ac:dyDescent="0.25">
      <c r="A4" s="804" t="s">
        <v>570</v>
      </c>
      <c r="B4" s="805"/>
      <c r="C4" s="805"/>
      <c r="D4" s="805"/>
      <c r="E4" s="805"/>
      <c r="F4" s="805"/>
      <c r="G4" s="805"/>
      <c r="H4" s="805"/>
      <c r="I4" s="805"/>
      <c r="J4" s="805"/>
      <c r="K4" s="909" t="s">
        <v>571</v>
      </c>
      <c r="L4" s="909"/>
      <c r="M4" s="909"/>
      <c r="N4" s="909"/>
      <c r="O4" s="909"/>
      <c r="P4" s="909"/>
      <c r="Q4" s="909"/>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43.5" customHeight="1" thickBot="1" x14ac:dyDescent="0.25">
      <c r="A5" s="901" t="s">
        <v>574</v>
      </c>
      <c r="B5" s="903" t="s">
        <v>575</v>
      </c>
      <c r="C5" s="903" t="s">
        <v>350</v>
      </c>
      <c r="D5" s="903" t="s">
        <v>351</v>
      </c>
      <c r="E5" s="903" t="s">
        <v>352</v>
      </c>
      <c r="F5" s="903" t="s">
        <v>353</v>
      </c>
      <c r="G5" s="903" t="s">
        <v>354</v>
      </c>
      <c r="H5" s="903" t="s">
        <v>209</v>
      </c>
      <c r="I5" s="299" t="s">
        <v>355</v>
      </c>
      <c r="J5" s="575" t="s">
        <v>356</v>
      </c>
      <c r="K5" s="944" t="s">
        <v>215</v>
      </c>
      <c r="L5" s="944" t="s">
        <v>218</v>
      </c>
      <c r="M5" s="944" t="s">
        <v>576</v>
      </c>
      <c r="N5" s="944" t="s">
        <v>9</v>
      </c>
      <c r="O5" s="944" t="s">
        <v>222</v>
      </c>
      <c r="P5" s="944" t="s">
        <v>577</v>
      </c>
      <c r="Q5" s="944" t="s">
        <v>10</v>
      </c>
      <c r="R5" s="827" t="s">
        <v>225</v>
      </c>
      <c r="S5" s="797" t="s">
        <v>578</v>
      </c>
      <c r="T5" s="809" t="s">
        <v>579</v>
      </c>
      <c r="U5" s="79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38" ht="42.75" customHeight="1" x14ac:dyDescent="0.2">
      <c r="A6" s="943"/>
      <c r="B6" s="864"/>
      <c r="C6" s="864"/>
      <c r="D6" s="864"/>
      <c r="E6" s="864"/>
      <c r="F6" s="864"/>
      <c r="G6" s="864"/>
      <c r="H6" s="864"/>
      <c r="I6" s="191" t="s">
        <v>353</v>
      </c>
      <c r="J6" s="191">
        <v>2025</v>
      </c>
      <c r="K6" s="944"/>
      <c r="L6" s="944"/>
      <c r="M6" s="944"/>
      <c r="N6" s="944"/>
      <c r="O6" s="944"/>
      <c r="P6" s="944"/>
      <c r="Q6" s="944"/>
      <c r="R6" s="828"/>
      <c r="S6" s="798"/>
      <c r="T6" s="810"/>
      <c r="U6" s="79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38" s="33" customFormat="1" ht="72.75" hidden="1" customHeight="1" x14ac:dyDescent="0.25">
      <c r="A7" s="458" t="s">
        <v>364</v>
      </c>
      <c r="B7" s="129" t="s">
        <v>365</v>
      </c>
      <c r="C7" s="129" t="s">
        <v>366</v>
      </c>
      <c r="D7" s="129" t="s">
        <v>367</v>
      </c>
      <c r="E7" s="129" t="s">
        <v>368</v>
      </c>
      <c r="F7" s="129" t="s">
        <v>369</v>
      </c>
      <c r="G7" s="129" t="s">
        <v>134</v>
      </c>
      <c r="H7" s="129" t="s">
        <v>370</v>
      </c>
      <c r="I7" s="129" t="s">
        <v>371</v>
      </c>
      <c r="J7" s="416">
        <v>0.65</v>
      </c>
      <c r="K7" s="560" t="s">
        <v>102</v>
      </c>
      <c r="L7" s="328"/>
      <c r="M7" s="328"/>
      <c r="N7" s="328"/>
      <c r="O7" s="328"/>
      <c r="P7" s="328"/>
      <c r="Q7" s="597"/>
      <c r="R7" s="298"/>
      <c r="S7" s="50"/>
      <c r="T7" s="351"/>
      <c r="U7" s="298"/>
      <c r="V7" s="50"/>
      <c r="W7" s="80"/>
      <c r="X7" s="50"/>
      <c r="Y7" s="50"/>
      <c r="Z7" s="80"/>
      <c r="AA7" s="50"/>
      <c r="AB7" s="50"/>
      <c r="AC7" s="80"/>
      <c r="AD7" s="25">
        <v>0</v>
      </c>
      <c r="AE7" s="25">
        <v>0</v>
      </c>
      <c r="AF7" s="25">
        <v>0</v>
      </c>
      <c r="AG7" s="25">
        <v>0</v>
      </c>
      <c r="AH7" s="94">
        <f>IFERROR(AVERAGE(AD7:AG7),"-")</f>
        <v>0</v>
      </c>
      <c r="AI7" s="98"/>
      <c r="AJ7" s="31"/>
      <c r="AK7" s="32"/>
      <c r="AL7" s="99"/>
    </row>
    <row r="8" spans="1:38" s="33" customFormat="1" ht="122.25" customHeight="1" x14ac:dyDescent="0.25">
      <c r="A8" s="938" t="s">
        <v>373</v>
      </c>
      <c r="B8" s="844" t="s">
        <v>399</v>
      </c>
      <c r="C8" s="844" t="s">
        <v>400</v>
      </c>
      <c r="D8" s="844" t="s">
        <v>408</v>
      </c>
      <c r="E8" s="844" t="s">
        <v>409</v>
      </c>
      <c r="F8" s="844" t="s">
        <v>410</v>
      </c>
      <c r="G8" s="936" t="s">
        <v>411</v>
      </c>
      <c r="H8" s="844" t="s">
        <v>412</v>
      </c>
      <c r="I8" s="844" t="s">
        <v>413</v>
      </c>
      <c r="J8" s="941">
        <v>2</v>
      </c>
      <c r="K8" s="431" t="s">
        <v>796</v>
      </c>
      <c r="L8" s="331" t="s">
        <v>1175</v>
      </c>
      <c r="M8" s="474" t="s">
        <v>797</v>
      </c>
      <c r="N8" s="473" t="s">
        <v>387</v>
      </c>
      <c r="O8" s="473" t="s">
        <v>594</v>
      </c>
      <c r="P8" s="473" t="s">
        <v>798</v>
      </c>
      <c r="Q8" s="475" t="s">
        <v>414</v>
      </c>
      <c r="R8" s="298"/>
      <c r="S8" s="50"/>
      <c r="T8" s="457"/>
      <c r="U8" s="298"/>
      <c r="V8" s="50"/>
      <c r="W8" s="80"/>
      <c r="X8" s="50"/>
      <c r="Y8" s="50"/>
      <c r="Z8" s="80"/>
      <c r="AA8" s="50"/>
      <c r="AB8" s="50"/>
      <c r="AC8" s="80"/>
      <c r="AD8" s="577" t="s">
        <v>102</v>
      </c>
      <c r="AE8" s="577">
        <v>0</v>
      </c>
      <c r="AF8" s="577">
        <v>0</v>
      </c>
      <c r="AG8" s="577">
        <v>0</v>
      </c>
      <c r="AH8" s="578">
        <v>0</v>
      </c>
      <c r="AI8" s="98"/>
      <c r="AJ8" s="31"/>
      <c r="AK8" s="32"/>
      <c r="AL8" s="99"/>
    </row>
    <row r="9" spans="1:38" s="33" customFormat="1" ht="70.5" customHeight="1" x14ac:dyDescent="0.25">
      <c r="A9" s="940"/>
      <c r="B9" s="846"/>
      <c r="C9" s="846"/>
      <c r="D9" s="935"/>
      <c r="E9" s="935"/>
      <c r="F9" s="935"/>
      <c r="G9" s="937"/>
      <c r="H9" s="935"/>
      <c r="I9" s="935"/>
      <c r="J9" s="942"/>
      <c r="K9" s="143" t="s">
        <v>799</v>
      </c>
      <c r="L9" s="6" t="s">
        <v>800</v>
      </c>
      <c r="M9" s="6" t="s">
        <v>801</v>
      </c>
      <c r="N9" s="338">
        <v>2</v>
      </c>
      <c r="O9" s="6" t="s">
        <v>653</v>
      </c>
      <c r="P9" s="6" t="s">
        <v>802</v>
      </c>
      <c r="Q9" s="300" t="s">
        <v>414</v>
      </c>
      <c r="R9" s="298"/>
      <c r="S9" s="50"/>
      <c r="T9" s="345"/>
      <c r="U9" s="298"/>
      <c r="V9" s="50"/>
      <c r="W9" s="80"/>
      <c r="X9" s="50"/>
      <c r="Y9" s="50"/>
      <c r="Z9" s="80"/>
      <c r="AA9" s="50"/>
      <c r="AB9" s="50"/>
      <c r="AC9" s="80"/>
      <c r="AD9" s="577" t="s">
        <v>102</v>
      </c>
      <c r="AE9" s="577">
        <f>IFERROR(IF(W9&gt;=N9,1,(W9*100%)/N9),"-")</f>
        <v>0</v>
      </c>
      <c r="AF9" s="577">
        <f>IFERROR(IF(Z9&gt;=N9,1,(Z9*100%)/N9),"-")</f>
        <v>0</v>
      </c>
      <c r="AG9" s="577">
        <f>IFERROR(IF(AC9&gt;=N9,1,(AC9*100%)/N9),"-")</f>
        <v>0</v>
      </c>
      <c r="AH9" s="578">
        <f>IFERROR(AVERAGE(AD9:AG9),"-")</f>
        <v>0</v>
      </c>
      <c r="AI9" s="98"/>
      <c r="AJ9" s="31"/>
      <c r="AK9" s="32"/>
      <c r="AL9" s="99"/>
    </row>
    <row r="10" spans="1:38" s="33" customFormat="1" ht="104.25" hidden="1" customHeight="1" x14ac:dyDescent="0.25">
      <c r="A10" s="938" t="s">
        <v>453</v>
      </c>
      <c r="B10" s="844" t="s">
        <v>454</v>
      </c>
      <c r="C10" s="844" t="s">
        <v>455</v>
      </c>
      <c r="D10" s="332" t="s">
        <v>456</v>
      </c>
      <c r="E10" s="333" t="s">
        <v>457</v>
      </c>
      <c r="F10" s="293" t="s">
        <v>458</v>
      </c>
      <c r="G10" s="263" t="s">
        <v>459</v>
      </c>
      <c r="H10" s="333" t="s">
        <v>460</v>
      </c>
      <c r="I10" s="263" t="s">
        <v>461</v>
      </c>
      <c r="J10" s="334" t="s">
        <v>459</v>
      </c>
      <c r="K10" s="143" t="s">
        <v>102</v>
      </c>
      <c r="L10" s="6"/>
      <c r="M10" s="286"/>
      <c r="N10" s="161"/>
      <c r="O10" s="6"/>
      <c r="P10" s="6"/>
      <c r="Q10" s="300"/>
      <c r="R10" s="298"/>
      <c r="S10" s="50"/>
      <c r="T10" s="343"/>
      <c r="U10" s="298"/>
      <c r="V10" s="50"/>
      <c r="W10" s="80"/>
      <c r="X10" s="50"/>
      <c r="Y10" s="50"/>
      <c r="Z10" s="80"/>
      <c r="AA10" s="50"/>
      <c r="AB10" s="50"/>
      <c r="AC10" s="80"/>
      <c r="AD10" s="577"/>
      <c r="AE10" s="577"/>
      <c r="AF10" s="577"/>
      <c r="AG10" s="577"/>
      <c r="AH10" s="578"/>
      <c r="AI10" s="98"/>
      <c r="AJ10" s="31"/>
      <c r="AK10" s="32"/>
      <c r="AL10" s="99"/>
    </row>
    <row r="11" spans="1:38" s="33" customFormat="1" ht="132.75" customHeight="1" x14ac:dyDescent="0.25">
      <c r="A11" s="939"/>
      <c r="B11" s="845"/>
      <c r="C11" s="926"/>
      <c r="D11" s="822" t="s">
        <v>469</v>
      </c>
      <c r="E11" s="822" t="s">
        <v>470</v>
      </c>
      <c r="F11" s="822" t="s">
        <v>471</v>
      </c>
      <c r="G11" s="850">
        <v>0.35</v>
      </c>
      <c r="H11" s="822" t="s">
        <v>472</v>
      </c>
      <c r="I11" s="822" t="s">
        <v>461</v>
      </c>
      <c r="J11" s="850">
        <v>0.8</v>
      </c>
      <c r="K11" s="339" t="s">
        <v>803</v>
      </c>
      <c r="L11" s="6" t="s">
        <v>804</v>
      </c>
      <c r="M11" s="297" t="s">
        <v>805</v>
      </c>
      <c r="N11" s="161">
        <v>0.8</v>
      </c>
      <c r="O11" s="6" t="s">
        <v>643</v>
      </c>
      <c r="P11" s="6" t="s">
        <v>1173</v>
      </c>
      <c r="Q11" s="300" t="s">
        <v>414</v>
      </c>
      <c r="R11" s="298"/>
      <c r="S11" s="50"/>
      <c r="T11" s="343"/>
      <c r="U11" s="298"/>
      <c r="V11" s="50"/>
      <c r="W11" s="80"/>
      <c r="X11" s="50"/>
      <c r="Y11" s="50"/>
      <c r="Z11" s="80"/>
      <c r="AA11" s="50"/>
      <c r="AB11" s="50"/>
      <c r="AC11" s="80"/>
      <c r="AD11" s="577">
        <f>IFERROR(IF(T11&gt;=N11,1,(T11*100%)/N11),"-")</f>
        <v>0</v>
      </c>
      <c r="AE11" s="577">
        <f>IFERROR(IF(W11&gt;=N11,1,(W11*100%)/N11),"-")</f>
        <v>0</v>
      </c>
      <c r="AF11" s="577">
        <f>IFERROR(IF(Z11&gt;=N11,1,(Z11*100%)/N11),"-")</f>
        <v>0</v>
      </c>
      <c r="AG11" s="577">
        <f>IFERROR(IF(AC11&gt;=N11,1,(AC11*100%)/N11),"-")</f>
        <v>0</v>
      </c>
      <c r="AH11" s="578">
        <f>IFERROR(AVERAGE(AD11:AG11),"-")</f>
        <v>0</v>
      </c>
      <c r="AI11" s="98"/>
      <c r="AJ11" s="31"/>
      <c r="AK11" s="32"/>
      <c r="AL11" s="99"/>
    </row>
    <row r="12" spans="1:38" s="33" customFormat="1" ht="106.5" customHeight="1" x14ac:dyDescent="0.25">
      <c r="A12" s="940"/>
      <c r="B12" s="846"/>
      <c r="C12" s="927"/>
      <c r="D12" s="822"/>
      <c r="E12" s="822"/>
      <c r="F12" s="822"/>
      <c r="G12" s="850"/>
      <c r="H12" s="822"/>
      <c r="I12" s="822"/>
      <c r="J12" s="850"/>
      <c r="K12" s="353" t="s">
        <v>806</v>
      </c>
      <c r="L12" s="6" t="s">
        <v>807</v>
      </c>
      <c r="M12" s="297" t="s">
        <v>808</v>
      </c>
      <c r="N12" s="161">
        <v>0.95</v>
      </c>
      <c r="O12" s="6" t="s">
        <v>643</v>
      </c>
      <c r="P12" s="6" t="s">
        <v>1174</v>
      </c>
      <c r="Q12" s="300" t="s">
        <v>414</v>
      </c>
      <c r="R12" s="298"/>
      <c r="S12" s="50"/>
      <c r="T12" s="343"/>
      <c r="U12" s="298"/>
      <c r="V12" s="50"/>
      <c r="W12" s="80"/>
      <c r="X12" s="50"/>
      <c r="Y12" s="50"/>
      <c r="Z12" s="80"/>
      <c r="AA12" s="50"/>
      <c r="AB12" s="50"/>
      <c r="AC12" s="80"/>
      <c r="AD12" s="577">
        <f>IFERROR(IF(T12&gt;=N12,1,(T12*100%)/N12),"-")</f>
        <v>0</v>
      </c>
      <c r="AE12" s="577">
        <f>IFERROR(IF(W12&gt;=N12,1,(W12*100%)/N12),"-")</f>
        <v>0</v>
      </c>
      <c r="AF12" s="577">
        <f>IFERROR(IF(Z12&gt;=N12,1,(Z12*100%)/N12),"-")</f>
        <v>0</v>
      </c>
      <c r="AG12" s="577">
        <f>IFERROR(IF(AC12&gt;=N12,1,(AC12*100%)/N12),"-")</f>
        <v>0</v>
      </c>
      <c r="AH12" s="578">
        <f>IFERROR(AVERAGE(AD12:AG12),"-")</f>
        <v>0</v>
      </c>
      <c r="AI12" s="98"/>
      <c r="AJ12" s="31"/>
      <c r="AK12" s="32"/>
      <c r="AL12" s="99"/>
    </row>
    <row r="13" spans="1:38" ht="45.6" customHeight="1" thickBot="1" x14ac:dyDescent="0.25">
      <c r="A13" s="945" t="s">
        <v>607</v>
      </c>
      <c r="B13" s="914"/>
      <c r="C13" s="914"/>
      <c r="D13" s="913"/>
      <c r="E13" s="913"/>
      <c r="F13" s="913"/>
      <c r="G13" s="913"/>
      <c r="H13" s="913"/>
      <c r="I13" s="913"/>
      <c r="J13" s="913"/>
      <c r="K13" s="914"/>
      <c r="L13" s="914"/>
      <c r="M13" s="914"/>
      <c r="N13" s="914"/>
      <c r="O13" s="914"/>
      <c r="P13" s="915"/>
      <c r="Q13" s="302" t="s">
        <v>608</v>
      </c>
      <c r="R13" s="84"/>
      <c r="S13" s="68"/>
      <c r="T13" s="834" t="str">
        <f>IFERROR(AVERAGE(T7:T7),"-")</f>
        <v>-</v>
      </c>
      <c r="U13" s="84"/>
      <c r="V13" s="68"/>
      <c r="W13" s="834" t="str">
        <f>IFERROR(AVERAGE(W7:W7),"-")</f>
        <v>-</v>
      </c>
      <c r="X13" s="84"/>
      <c r="Y13" s="68"/>
      <c r="Z13" s="834" t="str">
        <f>IFERROR(AVERAGE(Z7:Z7),"-")</f>
        <v>-</v>
      </c>
      <c r="AA13" s="84"/>
      <c r="AB13" s="68"/>
      <c r="AC13" s="834" t="str">
        <f>IFERROR(AVERAGE(AC7:AC7),"-")</f>
        <v>-</v>
      </c>
      <c r="AD13" s="105">
        <f>IFERROR(AVERAGE(AD7:AD12),"-")</f>
        <v>0</v>
      </c>
      <c r="AE13" s="105">
        <f>IFERROR(AVERAGE(AE7:AE12),"-")</f>
        <v>0</v>
      </c>
      <c r="AF13" s="105">
        <f>IFERROR(AVERAGE(AF7:AF12),"-")</f>
        <v>0</v>
      </c>
      <c r="AG13" s="105">
        <f>IFERROR(AVERAGE(AG7:AG12),"-")</f>
        <v>0</v>
      </c>
      <c r="AH13" s="835">
        <f>IFERROR(AVERAGE(AH7:AH12),"-")</f>
        <v>0</v>
      </c>
      <c r="AI13" s="100"/>
      <c r="AJ13" s="101"/>
      <c r="AK13" s="102"/>
      <c r="AL13" s="103"/>
    </row>
    <row r="14" spans="1:38" ht="26.25" customHeight="1" thickBot="1" x14ac:dyDescent="0.25">
      <c r="R14" s="109"/>
      <c r="S14" s="120" t="s">
        <v>609</v>
      </c>
      <c r="T14" s="814"/>
      <c r="U14" s="109"/>
      <c r="V14" s="120" t="s">
        <v>610</v>
      </c>
      <c r="W14" s="814"/>
      <c r="X14" s="108"/>
      <c r="Y14" s="122" t="s">
        <v>611</v>
      </c>
      <c r="Z14" s="814"/>
      <c r="AA14" s="109"/>
      <c r="AB14" s="120" t="s">
        <v>612</v>
      </c>
      <c r="AC14" s="814"/>
      <c r="AD14" s="107"/>
      <c r="AE14" s="108"/>
      <c r="AF14" s="109"/>
      <c r="AG14" s="95" t="s">
        <v>613</v>
      </c>
      <c r="AH14" s="808"/>
    </row>
    <row r="15" spans="1:38" ht="15" x14ac:dyDescent="0.2">
      <c r="K15" s="28" t="s">
        <v>809</v>
      </c>
      <c r="M15" s="197"/>
      <c r="N15" s="197"/>
      <c r="O15" s="197"/>
      <c r="P15" s="193"/>
      <c r="Q15" s="194"/>
      <c r="T15" s="49"/>
      <c r="Z15" s="49"/>
    </row>
    <row r="16" spans="1:38" ht="15" x14ac:dyDescent="0.25">
      <c r="M16"/>
      <c r="N16"/>
      <c r="O16"/>
      <c r="P16" s="162"/>
      <c r="Q16" s="196"/>
      <c r="T16" s="49"/>
      <c r="Z16" s="49"/>
    </row>
    <row r="17" spans="13:26" ht="15" x14ac:dyDescent="0.25">
      <c r="M17"/>
      <c r="N17"/>
      <c r="O17"/>
      <c r="P17" s="162"/>
      <c r="Q17" s="196"/>
      <c r="T17" s="49"/>
      <c r="Z17" s="49"/>
    </row>
    <row r="18" spans="13:26" ht="15" x14ac:dyDescent="0.25">
      <c r="M18"/>
      <c r="N18"/>
      <c r="O18"/>
      <c r="P18" s="162"/>
      <c r="Q18" s="196"/>
      <c r="T18" s="49"/>
      <c r="Z18" s="49"/>
    </row>
    <row r="19" spans="13:26" ht="15" x14ac:dyDescent="0.25">
      <c r="M19"/>
      <c r="N19"/>
      <c r="O19"/>
      <c r="P19" s="162"/>
      <c r="Q19" s="196"/>
      <c r="T19" s="49"/>
      <c r="Z19" s="49"/>
    </row>
    <row r="20" spans="13:26" ht="15" x14ac:dyDescent="0.25">
      <c r="M20"/>
      <c r="N20"/>
      <c r="O20"/>
      <c r="P20" s="162"/>
      <c r="Q20" s="196"/>
      <c r="T20" s="49"/>
      <c r="Z20" s="49"/>
    </row>
    <row r="21" spans="13:26" ht="15" x14ac:dyDescent="0.25">
      <c r="M21"/>
      <c r="N21"/>
      <c r="O21"/>
      <c r="P21" s="162"/>
      <c r="Q21" s="196"/>
      <c r="T21" s="49"/>
      <c r="Z21" s="49"/>
    </row>
    <row r="22" spans="13:26" ht="15" x14ac:dyDescent="0.25">
      <c r="M22"/>
      <c r="N22"/>
      <c r="O22"/>
      <c r="P22" s="162"/>
      <c r="Q22" s="196"/>
      <c r="T22" s="49"/>
      <c r="Z22" s="49"/>
    </row>
    <row r="23" spans="13:26" x14ac:dyDescent="0.2">
      <c r="T23" s="49"/>
      <c r="Z23" s="49"/>
    </row>
    <row r="24" spans="13:26" x14ac:dyDescent="0.2">
      <c r="Q24" s="195"/>
      <c r="T24" s="49"/>
      <c r="W24" s="49"/>
      <c r="Z24" s="49"/>
    </row>
    <row r="25" spans="13:26" x14ac:dyDescent="0.2">
      <c r="Q25" s="49"/>
      <c r="T25" s="49"/>
      <c r="W25" s="49"/>
      <c r="Z25" s="49"/>
    </row>
  </sheetData>
  <mergeCells count="67">
    <mergeCell ref="A13:P13"/>
    <mergeCell ref="T13:T14"/>
    <mergeCell ref="W13:W14"/>
    <mergeCell ref="Z13:Z14"/>
    <mergeCell ref="AC13:AC14"/>
    <mergeCell ref="V5:V6"/>
    <mergeCell ref="W5:W6"/>
    <mergeCell ref="AH13:AH14"/>
    <mergeCell ref="Y5:Y6"/>
    <mergeCell ref="Z5:Z6"/>
    <mergeCell ref="AA5:AA6"/>
    <mergeCell ref="AB5:AB6"/>
    <mergeCell ref="AC5:AC6"/>
    <mergeCell ref="AD5:AH5"/>
    <mergeCell ref="AJ3:AL3"/>
    <mergeCell ref="C1:AI1"/>
    <mergeCell ref="F5:F6"/>
    <mergeCell ref="G5:G6"/>
    <mergeCell ref="H5:H6"/>
    <mergeCell ref="K5:K6"/>
    <mergeCell ref="X5:X6"/>
    <mergeCell ref="M5:M6"/>
    <mergeCell ref="N5:N6"/>
    <mergeCell ref="O5:O6"/>
    <mergeCell ref="P5:P6"/>
    <mergeCell ref="Q5:Q6"/>
    <mergeCell ref="R5:R6"/>
    <mergeCell ref="S5:S6"/>
    <mergeCell ref="T5:T6"/>
    <mergeCell ref="U5:U6"/>
    <mergeCell ref="A1:B1"/>
    <mergeCell ref="AI4:AL5"/>
    <mergeCell ref="A5:A6"/>
    <mergeCell ref="B5:B6"/>
    <mergeCell ref="C5:C6"/>
    <mergeCell ref="D5:D6"/>
    <mergeCell ref="E5:E6"/>
    <mergeCell ref="L5:L6"/>
    <mergeCell ref="K4:Q4"/>
    <mergeCell ref="R4:AC4"/>
    <mergeCell ref="AD4:AH4"/>
    <mergeCell ref="AJ1:AL2"/>
    <mergeCell ref="A2:B3"/>
    <mergeCell ref="C2:C3"/>
    <mergeCell ref="D2:AI2"/>
    <mergeCell ref="D3:AI3"/>
    <mergeCell ref="A4:J4"/>
    <mergeCell ref="A10:A12"/>
    <mergeCell ref="B10:B12"/>
    <mergeCell ref="C10:C12"/>
    <mergeCell ref="E11:E12"/>
    <mergeCell ref="D11:D12"/>
    <mergeCell ref="J11:J12"/>
    <mergeCell ref="I11:I12"/>
    <mergeCell ref="H11:H12"/>
    <mergeCell ref="G11:G12"/>
    <mergeCell ref="F11:F12"/>
    <mergeCell ref="A8:A9"/>
    <mergeCell ref="B8:B9"/>
    <mergeCell ref="C8:C9"/>
    <mergeCell ref="I8:I9"/>
    <mergeCell ref="J8:J9"/>
    <mergeCell ref="D8:D9"/>
    <mergeCell ref="E8:E9"/>
    <mergeCell ref="F8:F9"/>
    <mergeCell ref="G8:G9"/>
    <mergeCell ref="H8:H9"/>
  </mergeCells>
  <conditionalFormatting sqref="AD7:AH12">
    <cfRule type="cellIs" dxfId="89" priority="1" operator="lessThan">
      <formula>0.6</formula>
    </cfRule>
    <cfRule type="cellIs" dxfId="88" priority="2" operator="between">
      <formula>60%</formula>
      <formula>79%</formula>
    </cfRule>
    <cfRule type="cellIs" dxfId="87" priority="3" operator="between">
      <formula>80%</formula>
      <formula>100%</formula>
    </cfRule>
  </conditionalFormatting>
  <conditionalFormatting sqref="AH13">
    <cfRule type="cellIs" dxfId="86" priority="4" operator="lessThan">
      <formula>0.6</formula>
    </cfRule>
    <cfRule type="cellIs" dxfId="85" priority="5" operator="between">
      <formula>60%</formula>
      <formula>79%</formula>
    </cfRule>
    <cfRule type="cellIs" dxfId="84" priority="6" operator="between">
      <formula>80%</formula>
      <formula>100%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7047D-D612-48F8-8DBF-7DEE4BC07ADB}">
  <dimension ref="A1:AL26"/>
  <sheetViews>
    <sheetView zoomScale="70" zoomScaleNormal="70" workbookViewId="0">
      <selection activeCell="AD14" sqref="AD14"/>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5.5703125" style="28" customWidth="1"/>
    <col min="8" max="9" width="31" style="28" customWidth="1"/>
    <col min="10" max="10" width="10.7109375" style="28" customWidth="1"/>
    <col min="11" max="11" width="37.140625" style="28" customWidth="1"/>
    <col min="12" max="12" width="16.85546875" style="28" customWidth="1"/>
    <col min="13" max="13" width="25.28515625" style="28" customWidth="1"/>
    <col min="14" max="16" width="16.5703125" style="28" customWidth="1"/>
    <col min="17" max="17" width="19.42578125" style="28" customWidth="1"/>
    <col min="18" max="18" width="27.140625" style="28" customWidth="1"/>
    <col min="19" max="19" width="20.4257812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11.42578125" style="28"/>
    <col min="40" max="40" width="11.42578125" style="28" customWidth="1"/>
    <col min="41" max="16384" width="11.42578125" style="28"/>
  </cols>
  <sheetData>
    <row r="1" spans="1:38" ht="75.75" customHeight="1" x14ac:dyDescent="0.2">
      <c r="A1" s="780" t="s">
        <v>566</v>
      </c>
      <c r="B1" s="780"/>
      <c r="C1" s="781" t="s">
        <v>0</v>
      </c>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781" t="s">
        <v>810</v>
      </c>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3"/>
      <c r="AJ3" s="788">
        <v>45560</v>
      </c>
      <c r="AK3" s="789"/>
      <c r="AL3" s="789"/>
    </row>
    <row r="4" spans="1:38" ht="32.25" customHeight="1" thickBot="1" x14ac:dyDescent="0.25">
      <c r="A4" s="847" t="s">
        <v>570</v>
      </c>
      <c r="B4" s="848"/>
      <c r="C4" s="848"/>
      <c r="D4" s="848"/>
      <c r="E4" s="848"/>
      <c r="F4" s="848"/>
      <c r="G4" s="848"/>
      <c r="H4" s="848"/>
      <c r="I4" s="848"/>
      <c r="J4" s="848"/>
      <c r="K4" s="790" t="s">
        <v>571</v>
      </c>
      <c r="L4" s="790"/>
      <c r="M4" s="790"/>
      <c r="N4" s="790"/>
      <c r="O4" s="790"/>
      <c r="P4" s="790"/>
      <c r="Q4" s="790"/>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43.5" customHeight="1" thickBot="1" x14ac:dyDescent="0.25">
      <c r="A5" s="791" t="s">
        <v>574</v>
      </c>
      <c r="B5" s="793" t="s">
        <v>575</v>
      </c>
      <c r="C5" s="793" t="s">
        <v>350</v>
      </c>
      <c r="D5" s="793" t="s">
        <v>351</v>
      </c>
      <c r="E5" s="793" t="s">
        <v>352</v>
      </c>
      <c r="F5" s="793" t="s">
        <v>353</v>
      </c>
      <c r="G5" s="793" t="s">
        <v>354</v>
      </c>
      <c r="H5" s="793" t="s">
        <v>209</v>
      </c>
      <c r="I5" s="190" t="s">
        <v>355</v>
      </c>
      <c r="J5" s="572" t="s">
        <v>356</v>
      </c>
      <c r="K5" s="801" t="s">
        <v>215</v>
      </c>
      <c r="L5" s="801" t="s">
        <v>218</v>
      </c>
      <c r="M5" s="801" t="s">
        <v>576</v>
      </c>
      <c r="N5" s="801" t="s">
        <v>9</v>
      </c>
      <c r="O5" s="801" t="s">
        <v>222</v>
      </c>
      <c r="P5" s="801" t="s">
        <v>577</v>
      </c>
      <c r="Q5" s="802" t="s">
        <v>10</v>
      </c>
      <c r="R5" s="797" t="s">
        <v>225</v>
      </c>
      <c r="S5" s="797" t="s">
        <v>578</v>
      </c>
      <c r="T5" s="809" t="s">
        <v>579</v>
      </c>
      <c r="U5" s="79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38" ht="42.75" customHeight="1" x14ac:dyDescent="0.2">
      <c r="A6" s="863"/>
      <c r="B6" s="864"/>
      <c r="C6" s="864"/>
      <c r="D6" s="864"/>
      <c r="E6" s="864"/>
      <c r="F6" s="864"/>
      <c r="G6" s="864"/>
      <c r="H6" s="864"/>
      <c r="I6" s="191" t="s">
        <v>353</v>
      </c>
      <c r="J6" s="191">
        <v>2025</v>
      </c>
      <c r="K6" s="673"/>
      <c r="L6" s="673"/>
      <c r="M6" s="673"/>
      <c r="N6" s="673"/>
      <c r="O6" s="673"/>
      <c r="P6" s="673"/>
      <c r="Q6" s="803"/>
      <c r="R6" s="798"/>
      <c r="S6" s="798"/>
      <c r="T6" s="810"/>
      <c r="U6" s="79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38" s="33" customFormat="1" ht="57" hidden="1" customHeight="1" x14ac:dyDescent="0.25">
      <c r="A7" s="178" t="s">
        <v>364</v>
      </c>
      <c r="B7" s="129" t="s">
        <v>365</v>
      </c>
      <c r="C7" s="129" t="s">
        <v>366</v>
      </c>
      <c r="D7" s="129" t="s">
        <v>367</v>
      </c>
      <c r="E7" s="129" t="s">
        <v>368</v>
      </c>
      <c r="F7" s="129" t="s">
        <v>369</v>
      </c>
      <c r="G7" s="129" t="s">
        <v>134</v>
      </c>
      <c r="H7" s="129" t="s">
        <v>370</v>
      </c>
      <c r="I7" s="129" t="s">
        <v>371</v>
      </c>
      <c r="J7" s="419">
        <v>0.65</v>
      </c>
      <c r="K7" s="552" t="s">
        <v>102</v>
      </c>
      <c r="L7" s="202"/>
      <c r="M7" s="352"/>
      <c r="N7" s="202"/>
      <c r="O7" s="202"/>
      <c r="P7" s="202"/>
      <c r="Q7" s="177"/>
      <c r="R7" s="50"/>
      <c r="S7" s="50"/>
      <c r="T7" s="80"/>
      <c r="U7" s="50"/>
      <c r="V7" s="50"/>
      <c r="W7" s="80"/>
      <c r="X7" s="50"/>
      <c r="Y7" s="50"/>
      <c r="Z7" s="80"/>
      <c r="AA7" s="50"/>
      <c r="AB7" s="50"/>
      <c r="AC7" s="80"/>
      <c r="AD7" s="25"/>
      <c r="AE7" s="25"/>
      <c r="AF7" s="25"/>
      <c r="AG7" s="25"/>
      <c r="AH7" s="94"/>
      <c r="AI7" s="98"/>
      <c r="AJ7" s="31"/>
      <c r="AK7" s="32"/>
      <c r="AL7" s="99"/>
    </row>
    <row r="8" spans="1:38" s="33" customFormat="1" ht="70.5" customHeight="1" x14ac:dyDescent="0.25">
      <c r="A8" s="881" t="s">
        <v>373</v>
      </c>
      <c r="B8" s="844" t="s">
        <v>374</v>
      </c>
      <c r="C8" s="844" t="s">
        <v>375</v>
      </c>
      <c r="D8" s="844" t="s">
        <v>811</v>
      </c>
      <c r="E8" s="844" t="s">
        <v>382</v>
      </c>
      <c r="F8" s="844" t="s">
        <v>383</v>
      </c>
      <c r="G8" s="936" t="s">
        <v>384</v>
      </c>
      <c r="H8" s="844" t="s">
        <v>385</v>
      </c>
      <c r="I8" s="844" t="s">
        <v>386</v>
      </c>
      <c r="J8" s="850">
        <v>0.7</v>
      </c>
      <c r="K8" s="565" t="s">
        <v>812</v>
      </c>
      <c r="L8" s="553" t="s">
        <v>813</v>
      </c>
      <c r="M8" s="461" t="s">
        <v>814</v>
      </c>
      <c r="N8" s="566">
        <v>300</v>
      </c>
      <c r="O8" s="567" t="s">
        <v>815</v>
      </c>
      <c r="P8" s="554" t="s">
        <v>816</v>
      </c>
      <c r="Q8" s="568" t="s">
        <v>817</v>
      </c>
      <c r="R8" s="50"/>
      <c r="S8" s="50"/>
      <c r="T8" s="80"/>
      <c r="U8" s="50"/>
      <c r="V8" s="50"/>
      <c r="W8" s="80"/>
      <c r="X8" s="50"/>
      <c r="Y8" s="50"/>
      <c r="Z8" s="80"/>
      <c r="AA8" s="50"/>
      <c r="AB8" s="50"/>
      <c r="AC8" s="80"/>
      <c r="AD8" s="577" t="s">
        <v>102</v>
      </c>
      <c r="AE8" s="577" t="s">
        <v>102</v>
      </c>
      <c r="AF8" s="577">
        <f>IFERROR(IF(Z8&gt;=N8,1,(Z8*100%)/N8),"-")</f>
        <v>0</v>
      </c>
      <c r="AG8" s="577">
        <f>IFERROR(IF(AC8&gt;=N8,1,(AC8*100%)/N8),"-")</f>
        <v>0</v>
      </c>
      <c r="AH8" s="578">
        <f>IFERROR(AVERAGE(AD8:AG8),"-")</f>
        <v>0</v>
      </c>
      <c r="AI8" s="98"/>
      <c r="AJ8" s="31"/>
      <c r="AK8" s="32"/>
      <c r="AL8" s="99"/>
    </row>
    <row r="9" spans="1:38" s="33" customFormat="1" ht="93.75" customHeight="1" x14ac:dyDescent="0.25">
      <c r="A9" s="924"/>
      <c r="B9" s="845"/>
      <c r="C9" s="845"/>
      <c r="D9" s="845"/>
      <c r="E9" s="845"/>
      <c r="F9" s="845"/>
      <c r="G9" s="859"/>
      <c r="H9" s="845"/>
      <c r="I9" s="845"/>
      <c r="J9" s="947"/>
      <c r="K9" s="946" t="s">
        <v>818</v>
      </c>
      <c r="L9" s="553" t="s">
        <v>819</v>
      </c>
      <c r="M9" s="461" t="s">
        <v>1156</v>
      </c>
      <c r="N9" s="554">
        <v>0.7</v>
      </c>
      <c r="O9" s="341" t="s">
        <v>643</v>
      </c>
      <c r="P9" s="341" t="s">
        <v>1189</v>
      </c>
      <c r="Q9" s="551" t="s">
        <v>817</v>
      </c>
      <c r="R9" s="50"/>
      <c r="S9" s="50"/>
      <c r="T9" s="80"/>
      <c r="U9" s="50"/>
      <c r="V9" s="50"/>
      <c r="W9" s="80"/>
      <c r="X9" s="50"/>
      <c r="Y9" s="50"/>
      <c r="Z9" s="80"/>
      <c r="AA9" s="50"/>
      <c r="AB9" s="50"/>
      <c r="AC9" s="80"/>
      <c r="AD9" s="577">
        <f>IFERROR(IF(T9&gt;=N9,1,(T9*100%)/N9),"-")</f>
        <v>0</v>
      </c>
      <c r="AE9" s="577">
        <f>IFERROR(IF(W9&gt;=N9,1,(W9*100%)/N9),"-")</f>
        <v>0</v>
      </c>
      <c r="AF9" s="577">
        <f>IFERROR(IF(Z9&gt;=N9,1,(Z9*100%)/N9),"-")</f>
        <v>0</v>
      </c>
      <c r="AG9" s="577">
        <f>IFERROR(IF(AC9&gt;=N9,1,(AC9*100%)/N9),"-")</f>
        <v>0</v>
      </c>
      <c r="AH9" s="578">
        <f>IFERROR(AVERAGE(AD9:AG9),"-")</f>
        <v>0</v>
      </c>
      <c r="AI9" s="98"/>
      <c r="AJ9" s="31"/>
      <c r="AK9" s="32"/>
      <c r="AL9" s="99"/>
    </row>
    <row r="10" spans="1:38" s="33" customFormat="1" ht="94.5" customHeight="1" x14ac:dyDescent="0.25">
      <c r="A10" s="924"/>
      <c r="B10" s="845"/>
      <c r="C10" s="845"/>
      <c r="D10" s="845"/>
      <c r="E10" s="845"/>
      <c r="F10" s="845"/>
      <c r="G10" s="859"/>
      <c r="H10" s="845"/>
      <c r="I10" s="845"/>
      <c r="J10" s="947"/>
      <c r="K10" s="946"/>
      <c r="L10" s="353" t="s">
        <v>820</v>
      </c>
      <c r="M10" s="341" t="s">
        <v>821</v>
      </c>
      <c r="N10" s="550">
        <v>0.7</v>
      </c>
      <c r="O10" s="341" t="s">
        <v>643</v>
      </c>
      <c r="P10" s="341" t="s">
        <v>1188</v>
      </c>
      <c r="Q10" s="551" t="s">
        <v>817</v>
      </c>
      <c r="R10" s="50"/>
      <c r="S10" s="50"/>
      <c r="T10" s="630"/>
      <c r="U10" s="50"/>
      <c r="V10" s="50"/>
      <c r="W10" s="80"/>
      <c r="X10" s="50"/>
      <c r="Y10" s="50"/>
      <c r="Z10" s="80"/>
      <c r="AA10" s="50"/>
      <c r="AB10" s="50"/>
      <c r="AC10" s="80"/>
      <c r="AD10" s="577">
        <f>IFERROR(IF(T10&gt;=N10,1,(T10*100%)/N10),"-")</f>
        <v>0</v>
      </c>
      <c r="AE10" s="577">
        <f>IFERROR(IF(W10&gt;=N10,1,(W10*100%)/N10),"-")</f>
        <v>0</v>
      </c>
      <c r="AF10" s="577">
        <f>IFERROR(IF(Z10&gt;=N10,1,(Z10*100%)/N10),"-")</f>
        <v>0</v>
      </c>
      <c r="AG10" s="577">
        <f>IFERROR(IF(AC10&gt;=N10,1,(AC10*100%)/N10),"-")</f>
        <v>0</v>
      </c>
      <c r="AH10" s="578">
        <f>IFERROR(AVERAGE(AD10:AG10),"-")</f>
        <v>0</v>
      </c>
      <c r="AI10" s="98"/>
      <c r="AJ10" s="31"/>
      <c r="AK10" s="32"/>
      <c r="AL10" s="99"/>
    </row>
    <row r="11" spans="1:38" s="33" customFormat="1" ht="120.75" customHeight="1" x14ac:dyDescent="0.25">
      <c r="A11" s="882"/>
      <c r="B11" s="846"/>
      <c r="C11" s="846"/>
      <c r="D11" s="846"/>
      <c r="E11" s="846"/>
      <c r="F11" s="846"/>
      <c r="G11" s="860"/>
      <c r="H11" s="846"/>
      <c r="I11" s="846"/>
      <c r="J11" s="850"/>
      <c r="K11" s="413" t="s">
        <v>822</v>
      </c>
      <c r="L11" s="6" t="s">
        <v>823</v>
      </c>
      <c r="M11" s="297" t="s">
        <v>824</v>
      </c>
      <c r="N11" s="285">
        <v>2</v>
      </c>
      <c r="O11" s="6" t="s">
        <v>594</v>
      </c>
      <c r="P11" s="6" t="s">
        <v>825</v>
      </c>
      <c r="Q11" s="551" t="s">
        <v>817</v>
      </c>
      <c r="R11" s="50"/>
      <c r="S11" s="50"/>
      <c r="T11" s="356"/>
      <c r="U11" s="50"/>
      <c r="V11" s="50"/>
      <c r="W11" s="80"/>
      <c r="X11" s="50"/>
      <c r="Y11" s="50"/>
      <c r="Z11" s="80"/>
      <c r="AA11" s="50"/>
      <c r="AB11" s="50"/>
      <c r="AC11" s="80"/>
      <c r="AD11" s="577" t="s">
        <v>102</v>
      </c>
      <c r="AE11" s="25" t="s">
        <v>102</v>
      </c>
      <c r="AF11" s="25" t="s">
        <v>102</v>
      </c>
      <c r="AG11" s="577">
        <f>IFERROR(IF(AC11&gt;=N11,1,(AC11*100%)/N11),"-")</f>
        <v>0</v>
      </c>
      <c r="AH11" s="94">
        <f>IFERROR(AVERAGE(AD11:AG11),"-")</f>
        <v>0</v>
      </c>
      <c r="AI11" s="98"/>
      <c r="AJ11" s="31"/>
      <c r="AK11" s="32"/>
      <c r="AL11" s="99"/>
    </row>
    <row r="12" spans="1:38" s="33" customFormat="1" ht="85.5" hidden="1" x14ac:dyDescent="0.25">
      <c r="A12" s="178" t="s">
        <v>440</v>
      </c>
      <c r="B12" s="129" t="s">
        <v>448</v>
      </c>
      <c r="C12" s="129" t="s">
        <v>449</v>
      </c>
      <c r="D12" s="129" t="s">
        <v>450</v>
      </c>
      <c r="E12" s="129" t="s">
        <v>368</v>
      </c>
      <c r="F12" s="129" t="s">
        <v>451</v>
      </c>
      <c r="G12" s="129" t="s">
        <v>134</v>
      </c>
      <c r="H12" s="129" t="s">
        <v>446</v>
      </c>
      <c r="I12" s="129" t="s">
        <v>435</v>
      </c>
      <c r="J12" s="192">
        <v>0.2</v>
      </c>
      <c r="K12" s="143" t="s">
        <v>102</v>
      </c>
      <c r="L12" s="6"/>
      <c r="M12" s="286"/>
      <c r="N12" s="161"/>
      <c r="O12" s="6"/>
      <c r="P12" s="6"/>
      <c r="Q12" s="177"/>
      <c r="R12" s="50"/>
      <c r="S12" s="50"/>
      <c r="T12" s="80"/>
      <c r="U12" s="50"/>
      <c r="V12" s="50"/>
      <c r="W12" s="80"/>
      <c r="X12" s="50"/>
      <c r="Y12" s="50"/>
      <c r="Z12" s="80"/>
      <c r="AA12" s="50"/>
      <c r="AB12" s="50"/>
      <c r="AC12" s="80"/>
      <c r="AD12" s="25"/>
      <c r="AE12" s="25"/>
      <c r="AF12" s="25"/>
      <c r="AG12" s="25"/>
      <c r="AH12" s="94"/>
      <c r="AI12" s="98"/>
      <c r="AJ12" s="31"/>
      <c r="AK12" s="32"/>
      <c r="AL12" s="99"/>
    </row>
    <row r="13" spans="1:38" s="33" customFormat="1" ht="89.25" hidden="1" x14ac:dyDescent="0.25">
      <c r="A13" s="178" t="s">
        <v>453</v>
      </c>
      <c r="B13" s="129" t="s">
        <v>454</v>
      </c>
      <c r="C13" s="129" t="s">
        <v>455</v>
      </c>
      <c r="D13" s="305" t="s">
        <v>456</v>
      </c>
      <c r="E13" s="281" t="s">
        <v>457</v>
      </c>
      <c r="F13" s="281" t="s">
        <v>458</v>
      </c>
      <c r="G13" s="281" t="s">
        <v>459</v>
      </c>
      <c r="H13" s="281" t="s">
        <v>460</v>
      </c>
      <c r="I13" s="281" t="s">
        <v>461</v>
      </c>
      <c r="J13" s="282" t="s">
        <v>459</v>
      </c>
      <c r="K13" s="463" t="s">
        <v>102</v>
      </c>
      <c r="L13" s="463"/>
      <c r="M13" s="463"/>
      <c r="N13" s="463"/>
      <c r="O13" s="463"/>
      <c r="P13" s="463"/>
      <c r="Q13" s="300"/>
      <c r="R13" s="50"/>
      <c r="S13" s="50"/>
      <c r="T13" s="80"/>
      <c r="U13" s="50"/>
      <c r="V13" s="50"/>
      <c r="W13" s="80"/>
      <c r="X13" s="50"/>
      <c r="Y13" s="50"/>
      <c r="Z13" s="80"/>
      <c r="AA13" s="50"/>
      <c r="AB13" s="50"/>
      <c r="AC13" s="80"/>
      <c r="AD13" s="25"/>
      <c r="AE13" s="25"/>
      <c r="AF13" s="25"/>
      <c r="AG13" s="25"/>
      <c r="AH13" s="94"/>
      <c r="AI13" s="98"/>
      <c r="AJ13" s="31"/>
      <c r="AK13" s="32"/>
      <c r="AL13" s="99"/>
    </row>
    <row r="14" spans="1:38" ht="45.6" customHeight="1" thickBot="1" x14ac:dyDescent="0.25">
      <c r="A14" s="921" t="s">
        <v>607</v>
      </c>
      <c r="B14" s="865"/>
      <c r="C14" s="865"/>
      <c r="D14" s="865"/>
      <c r="E14" s="865"/>
      <c r="F14" s="865"/>
      <c r="G14" s="865"/>
      <c r="H14" s="865"/>
      <c r="I14" s="865"/>
      <c r="J14" s="865"/>
      <c r="K14" s="865"/>
      <c r="L14" s="865"/>
      <c r="M14" s="865"/>
      <c r="N14" s="865"/>
      <c r="O14" s="865"/>
      <c r="P14" s="866"/>
      <c r="Q14" s="175" t="s">
        <v>608</v>
      </c>
      <c r="R14" s="84"/>
      <c r="S14" s="68"/>
      <c r="T14" s="834" t="str">
        <f>IFERROR(AVERAGE(T7:T11),"-")</f>
        <v>-</v>
      </c>
      <c r="U14" s="84"/>
      <c r="V14" s="68"/>
      <c r="W14" s="834" t="str">
        <f>IFERROR(AVERAGE(W7:W7),"-")</f>
        <v>-</v>
      </c>
      <c r="X14" s="84"/>
      <c r="Y14" s="68"/>
      <c r="Z14" s="834" t="str">
        <f>IFERROR(AVERAGE(Z7:Z7),"-")</f>
        <v>-</v>
      </c>
      <c r="AA14" s="84"/>
      <c r="AB14" s="68"/>
      <c r="AC14" s="834" t="str">
        <f>IFERROR(AVERAGE(AC7:AC7),"-")</f>
        <v>-</v>
      </c>
      <c r="AD14" s="105">
        <f>IFERROR(AVERAGE(AD7:AD13),"-")</f>
        <v>0</v>
      </c>
      <c r="AE14" s="106">
        <f>IFERROR(AVERAGE(AE7:AE13),"-")</f>
        <v>0</v>
      </c>
      <c r="AF14" s="106">
        <f>IFERROR(AVERAGE(AF7:AF13),"-")</f>
        <v>0</v>
      </c>
      <c r="AG14" s="51">
        <f>IFERROR(AVERAGE(AG7:AG13),"-")</f>
        <v>0</v>
      </c>
      <c r="AH14" s="835">
        <f>IFERROR(AVERAGE(AH7:AH13),"-")</f>
        <v>0</v>
      </c>
      <c r="AI14" s="100"/>
      <c r="AJ14" s="101"/>
      <c r="AK14" s="102"/>
      <c r="AL14" s="103"/>
    </row>
    <row r="15" spans="1:38" ht="26.25" thickBot="1" x14ac:dyDescent="0.25">
      <c r="R15" s="109"/>
      <c r="S15" s="120" t="s">
        <v>609</v>
      </c>
      <c r="T15" s="814"/>
      <c r="U15" s="109"/>
      <c r="V15" s="120" t="s">
        <v>610</v>
      </c>
      <c r="W15" s="814"/>
      <c r="X15" s="108"/>
      <c r="Y15" s="122" t="s">
        <v>611</v>
      </c>
      <c r="Z15" s="814"/>
      <c r="AA15" s="109"/>
      <c r="AB15" s="120" t="s">
        <v>612</v>
      </c>
      <c r="AC15" s="814"/>
      <c r="AD15" s="107"/>
      <c r="AE15" s="108"/>
      <c r="AF15" s="109"/>
      <c r="AG15" s="95" t="s">
        <v>613</v>
      </c>
      <c r="AH15" s="808"/>
    </row>
    <row r="16" spans="1:38" ht="15" x14ac:dyDescent="0.2">
      <c r="K16" s="28" t="s">
        <v>826</v>
      </c>
      <c r="M16" s="197"/>
      <c r="N16" s="197"/>
      <c r="O16" s="197"/>
      <c r="P16" s="193"/>
      <c r="Q16" s="194"/>
      <c r="T16" s="49"/>
      <c r="Z16" s="49"/>
    </row>
    <row r="17" spans="11:26" ht="15" x14ac:dyDescent="0.25">
      <c r="K17" s="28" t="s">
        <v>827</v>
      </c>
      <c r="M17"/>
      <c r="N17"/>
      <c r="O17"/>
      <c r="P17" s="162"/>
      <c r="Q17" s="196"/>
      <c r="T17" s="49"/>
      <c r="Z17" s="49"/>
    </row>
    <row r="18" spans="11:26" ht="15" x14ac:dyDescent="0.25">
      <c r="K18" s="28" t="s">
        <v>828</v>
      </c>
      <c r="M18"/>
      <c r="N18"/>
      <c r="O18"/>
      <c r="P18" s="162"/>
      <c r="Q18" s="196"/>
      <c r="T18" s="49"/>
      <c r="Z18" s="49"/>
    </row>
    <row r="19" spans="11:26" ht="15" x14ac:dyDescent="0.25">
      <c r="K19" s="28" t="s">
        <v>829</v>
      </c>
      <c r="M19"/>
      <c r="N19"/>
      <c r="O19"/>
      <c r="P19" s="162"/>
      <c r="Q19" s="196"/>
      <c r="T19" s="49"/>
      <c r="Z19" s="49"/>
    </row>
    <row r="20" spans="11:26" ht="15" x14ac:dyDescent="0.25">
      <c r="K20" s="28" t="s">
        <v>830</v>
      </c>
      <c r="M20"/>
      <c r="N20"/>
      <c r="O20"/>
      <c r="P20" s="162"/>
      <c r="Q20" s="196"/>
      <c r="T20" s="49"/>
      <c r="Z20" s="49"/>
    </row>
    <row r="21" spans="11:26" ht="15" x14ac:dyDescent="0.25">
      <c r="K21" s="28" t="s">
        <v>831</v>
      </c>
      <c r="M21"/>
      <c r="N21"/>
      <c r="O21"/>
      <c r="P21" s="162"/>
      <c r="Q21" s="196"/>
      <c r="T21" s="49"/>
      <c r="Z21" s="49"/>
    </row>
    <row r="22" spans="11:26" ht="15" x14ac:dyDescent="0.25">
      <c r="M22"/>
      <c r="N22"/>
      <c r="O22"/>
      <c r="P22" s="162"/>
      <c r="Q22" s="196"/>
      <c r="T22" s="49"/>
      <c r="Z22" s="49"/>
    </row>
    <row r="23" spans="11:26" ht="15" x14ac:dyDescent="0.25">
      <c r="M23"/>
      <c r="N23"/>
      <c r="O23"/>
      <c r="P23" s="162"/>
      <c r="Q23" s="196"/>
      <c r="T23" s="49"/>
      <c r="Z23" s="49"/>
    </row>
    <row r="24" spans="11:26" x14ac:dyDescent="0.2">
      <c r="T24" s="49"/>
      <c r="Z24" s="49"/>
    </row>
    <row r="25" spans="11:26" x14ac:dyDescent="0.2">
      <c r="Q25" s="195"/>
      <c r="T25" s="49"/>
      <c r="W25" s="49"/>
      <c r="Z25" s="49"/>
    </row>
    <row r="26" spans="11:26" x14ac:dyDescent="0.2">
      <c r="Q26" s="49"/>
      <c r="T26" s="49"/>
      <c r="W26" s="49"/>
      <c r="Z26" s="49"/>
    </row>
  </sheetData>
  <mergeCells count="58">
    <mergeCell ref="A8:A11"/>
    <mergeCell ref="K9:K10"/>
    <mergeCell ref="J8:J11"/>
    <mergeCell ref="I8:I11"/>
    <mergeCell ref="H8:H11"/>
    <mergeCell ref="G8:G11"/>
    <mergeCell ref="F8:F11"/>
    <mergeCell ref="E8:E11"/>
    <mergeCell ref="D8:D11"/>
    <mergeCell ref="C8:C11"/>
    <mergeCell ref="B8:B11"/>
    <mergeCell ref="A14:P14"/>
    <mergeCell ref="T14:T15"/>
    <mergeCell ref="W14:W15"/>
    <mergeCell ref="Z14:Z15"/>
    <mergeCell ref="AC14:AC15"/>
    <mergeCell ref="U5:U6"/>
    <mergeCell ref="V5:V6"/>
    <mergeCell ref="W5:W6"/>
    <mergeCell ref="AH14:AH15"/>
    <mergeCell ref="Y5:Y6"/>
    <mergeCell ref="Z5:Z6"/>
    <mergeCell ref="AA5:AA6"/>
    <mergeCell ref="AB5:AB6"/>
    <mergeCell ref="AC5:AC6"/>
    <mergeCell ref="AD5:AH5"/>
    <mergeCell ref="K4:Q4"/>
    <mergeCell ref="R4:AC4"/>
    <mergeCell ref="AD4:AH4"/>
    <mergeCell ref="F5:F6"/>
    <mergeCell ref="G5:G6"/>
    <mergeCell ref="H5:H6"/>
    <mergeCell ref="K5:K6"/>
    <mergeCell ref="X5:X6"/>
    <mergeCell ref="M5:M6"/>
    <mergeCell ref="N5:N6"/>
    <mergeCell ref="O5:O6"/>
    <mergeCell ref="P5:P6"/>
    <mergeCell ref="Q5:Q6"/>
    <mergeCell ref="R5:R6"/>
    <mergeCell ref="S5:S6"/>
    <mergeCell ref="T5:T6"/>
    <mergeCell ref="A4:J4"/>
    <mergeCell ref="A1:B1"/>
    <mergeCell ref="AJ1:AL2"/>
    <mergeCell ref="A2:B3"/>
    <mergeCell ref="C2:C3"/>
    <mergeCell ref="D2:AI2"/>
    <mergeCell ref="D3:AI3"/>
    <mergeCell ref="AJ3:AL3"/>
    <mergeCell ref="C1:AI1"/>
    <mergeCell ref="AI4:AL5"/>
    <mergeCell ref="A5:A6"/>
    <mergeCell ref="B5:B6"/>
    <mergeCell ref="C5:C6"/>
    <mergeCell ref="D5:D6"/>
    <mergeCell ref="E5:E6"/>
    <mergeCell ref="L5:L6"/>
  </mergeCells>
  <conditionalFormatting sqref="AD7:AH13">
    <cfRule type="cellIs" dxfId="83" priority="1" operator="lessThan">
      <formula>0.6</formula>
    </cfRule>
    <cfRule type="cellIs" dxfId="82" priority="2" operator="between">
      <formula>60%</formula>
      <formula>79%</formula>
    </cfRule>
    <cfRule type="cellIs" dxfId="81" priority="3" operator="between">
      <formula>80%</formula>
      <formula>100%</formula>
    </cfRule>
  </conditionalFormatting>
  <conditionalFormatting sqref="AH14">
    <cfRule type="cellIs" dxfId="80" priority="16" operator="lessThan">
      <formula>0.6</formula>
    </cfRule>
    <cfRule type="cellIs" dxfId="79" priority="17" operator="between">
      <formula>60%</formula>
      <formula>79%</formula>
    </cfRule>
    <cfRule type="cellIs" dxfId="78" priority="18" operator="between">
      <formula>80%</formula>
      <formula>100%</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B75F7-20FC-4E6F-9A0F-CD887D789989}">
  <dimension ref="A1:AL25"/>
  <sheetViews>
    <sheetView topLeftCell="H1" zoomScale="70" zoomScaleNormal="70" workbookViewId="0">
      <selection activeCell="R7" sqref="R7:T12"/>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3.5703125" style="28" customWidth="1"/>
    <col min="8" max="9" width="31" style="28" customWidth="1"/>
    <col min="10" max="10" width="12.7109375" style="28" customWidth="1"/>
    <col min="11" max="11" width="37.140625" style="28" customWidth="1"/>
    <col min="12" max="12" width="16.85546875" style="28" customWidth="1"/>
    <col min="13" max="13" width="25.28515625" style="28" customWidth="1"/>
    <col min="14" max="15" width="16.5703125" style="28" customWidth="1"/>
    <col min="16" max="16" width="32.28515625" style="28" customWidth="1"/>
    <col min="17" max="17" width="19.42578125" style="28" customWidth="1"/>
    <col min="18" max="18" width="27.140625" style="28" customWidth="1"/>
    <col min="19" max="19" width="26.2851562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9.140625" style="28"/>
    <col min="40" max="40" width="11.42578125" style="28" customWidth="1"/>
    <col min="41" max="16384" width="11.42578125" style="28"/>
  </cols>
  <sheetData>
    <row r="1" spans="1:38" ht="75.75" customHeight="1" x14ac:dyDescent="0.2">
      <c r="A1" s="780" t="s">
        <v>566</v>
      </c>
      <c r="B1" s="780"/>
      <c r="C1" s="201"/>
      <c r="D1" s="781" t="s">
        <v>0</v>
      </c>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831" t="s">
        <v>832</v>
      </c>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3"/>
      <c r="AJ3" s="788">
        <v>45560</v>
      </c>
      <c r="AK3" s="789"/>
      <c r="AL3" s="789"/>
    </row>
    <row r="4" spans="1:38" ht="32.25" customHeight="1" thickBot="1" x14ac:dyDescent="0.25">
      <c r="A4" s="918" t="s">
        <v>570</v>
      </c>
      <c r="B4" s="918"/>
      <c r="C4" s="919"/>
      <c r="D4" s="919"/>
      <c r="E4" s="919"/>
      <c r="F4" s="919"/>
      <c r="G4" s="919"/>
      <c r="H4" s="919"/>
      <c r="I4" s="919"/>
      <c r="J4" s="919"/>
      <c r="K4" s="790" t="s">
        <v>571</v>
      </c>
      <c r="L4" s="790"/>
      <c r="M4" s="790"/>
      <c r="N4" s="790"/>
      <c r="O4" s="790"/>
      <c r="P4" s="790"/>
      <c r="Q4" s="790"/>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43.5" customHeight="1" thickBot="1" x14ac:dyDescent="0.25">
      <c r="A5" s="791" t="s">
        <v>574</v>
      </c>
      <c r="B5" s="793" t="s">
        <v>575</v>
      </c>
      <c r="C5" s="793" t="s">
        <v>350</v>
      </c>
      <c r="D5" s="793" t="s">
        <v>351</v>
      </c>
      <c r="E5" s="793" t="s">
        <v>352</v>
      </c>
      <c r="F5" s="793" t="s">
        <v>353</v>
      </c>
      <c r="G5" s="793" t="s">
        <v>354</v>
      </c>
      <c r="H5" s="793" t="s">
        <v>209</v>
      </c>
      <c r="I5" s="190" t="s">
        <v>355</v>
      </c>
      <c r="J5" s="572" t="s">
        <v>356</v>
      </c>
      <c r="K5" s="801" t="s">
        <v>215</v>
      </c>
      <c r="L5" s="801" t="s">
        <v>218</v>
      </c>
      <c r="M5" s="801" t="s">
        <v>576</v>
      </c>
      <c r="N5" s="801" t="s">
        <v>9</v>
      </c>
      <c r="O5" s="801" t="s">
        <v>222</v>
      </c>
      <c r="P5" s="801" t="s">
        <v>577</v>
      </c>
      <c r="Q5" s="802" t="s">
        <v>10</v>
      </c>
      <c r="R5" s="797" t="s">
        <v>225</v>
      </c>
      <c r="S5" s="797" t="s">
        <v>578</v>
      </c>
      <c r="T5" s="809" t="s">
        <v>579</v>
      </c>
      <c r="U5" s="79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38" ht="42.75" customHeight="1" x14ac:dyDescent="0.2">
      <c r="A6" s="792"/>
      <c r="B6" s="794"/>
      <c r="C6" s="794"/>
      <c r="D6" s="794"/>
      <c r="E6" s="794"/>
      <c r="F6" s="794"/>
      <c r="G6" s="794"/>
      <c r="H6" s="794"/>
      <c r="I6" s="261" t="s">
        <v>353</v>
      </c>
      <c r="J6" s="261">
        <v>2025</v>
      </c>
      <c r="K6" s="908"/>
      <c r="L6" s="673"/>
      <c r="M6" s="673"/>
      <c r="N6" s="673"/>
      <c r="O6" s="673"/>
      <c r="P6" s="673"/>
      <c r="Q6" s="803"/>
      <c r="R6" s="798"/>
      <c r="S6" s="798"/>
      <c r="T6" s="810"/>
      <c r="U6" s="79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38" s="33" customFormat="1" ht="94.5" customHeight="1" x14ac:dyDescent="0.25">
      <c r="A7" s="826" t="s">
        <v>364</v>
      </c>
      <c r="B7" s="826" t="s">
        <v>365</v>
      </c>
      <c r="C7" s="826" t="s">
        <v>366</v>
      </c>
      <c r="D7" s="955" t="s">
        <v>367</v>
      </c>
      <c r="E7" s="951" t="s">
        <v>368</v>
      </c>
      <c r="F7" s="955" t="s">
        <v>369</v>
      </c>
      <c r="G7" s="955" t="s">
        <v>134</v>
      </c>
      <c r="H7" s="955" t="s">
        <v>370</v>
      </c>
      <c r="I7" s="955" t="s">
        <v>371</v>
      </c>
      <c r="J7" s="931">
        <v>0.65</v>
      </c>
      <c r="K7" s="350" t="s">
        <v>833</v>
      </c>
      <c r="L7" s="412" t="s">
        <v>834</v>
      </c>
      <c r="M7" s="476" t="s">
        <v>835</v>
      </c>
      <c r="N7" s="465">
        <v>0.8</v>
      </c>
      <c r="O7" s="463" t="s">
        <v>712</v>
      </c>
      <c r="P7" s="6" t="s">
        <v>836</v>
      </c>
      <c r="Q7" s="177" t="s">
        <v>257</v>
      </c>
      <c r="R7" s="50"/>
      <c r="S7" s="50"/>
      <c r="T7" s="631"/>
      <c r="U7" s="298"/>
      <c r="V7" s="50"/>
      <c r="W7" s="477"/>
      <c r="X7" s="50"/>
      <c r="Y7" s="50"/>
      <c r="Z7" s="477"/>
      <c r="AA7" s="50"/>
      <c r="AB7" s="50"/>
      <c r="AC7" s="477"/>
      <c r="AD7" s="25">
        <f>IFERROR(IF(T7&gt;=N7,1,(T7*100%)/N7),"-")</f>
        <v>0</v>
      </c>
      <c r="AE7" s="25">
        <f>IFERROR(IF(W7&gt;=N7,1,(W7*100%)/N7),"-")</f>
        <v>0</v>
      </c>
      <c r="AF7" s="25">
        <f>IFERROR(IF(Z7&gt;=N7,1,(Z7*100%)/N7),"-")</f>
        <v>0</v>
      </c>
      <c r="AG7" s="25">
        <f>IFERROR(IF(AC7&gt;=N7,1,(AC7*100%)/N7),"-")</f>
        <v>0</v>
      </c>
      <c r="AH7" s="94">
        <f t="shared" ref="AH7:AH12" si="0">IFERROR(AVERAGE(AD7:AG7),"-")</f>
        <v>0</v>
      </c>
      <c r="AI7" s="98"/>
      <c r="AJ7" s="31"/>
      <c r="AK7" s="32"/>
      <c r="AL7" s="99"/>
    </row>
    <row r="8" spans="1:38" s="33" customFormat="1" ht="66.75" customHeight="1" x14ac:dyDescent="0.25">
      <c r="A8" s="826"/>
      <c r="B8" s="826"/>
      <c r="C8" s="826"/>
      <c r="D8" s="955"/>
      <c r="E8" s="952"/>
      <c r="F8" s="955"/>
      <c r="G8" s="955"/>
      <c r="H8" s="955"/>
      <c r="I8" s="955"/>
      <c r="J8" s="931"/>
      <c r="K8" s="584" t="s">
        <v>837</v>
      </c>
      <c r="L8" s="580" t="s">
        <v>838</v>
      </c>
      <c r="M8" s="463" t="s">
        <v>839</v>
      </c>
      <c r="N8" s="478" t="s">
        <v>840</v>
      </c>
      <c r="O8" s="463" t="s">
        <v>841</v>
      </c>
      <c r="P8" s="569" t="s">
        <v>842</v>
      </c>
      <c r="Q8" s="177" t="s">
        <v>257</v>
      </c>
      <c r="R8" s="50"/>
      <c r="S8" s="50"/>
      <c r="T8" s="479"/>
      <c r="U8" s="298"/>
      <c r="V8" s="50"/>
      <c r="W8" s="479"/>
      <c r="X8" s="50"/>
      <c r="Y8" s="50"/>
      <c r="Z8" s="479"/>
      <c r="AA8" s="50"/>
      <c r="AB8" s="50"/>
      <c r="AC8" s="479"/>
      <c r="AD8" s="25" t="s">
        <v>102</v>
      </c>
      <c r="AE8" s="25">
        <f>IFERROR(IF(W8&gt;=0.6,1,(W8*100%)/0.6),"-")</f>
        <v>0</v>
      </c>
      <c r="AF8" s="25">
        <f>IFERROR(IF(Z8&gt;=0.6,1,(Z8*100%)/0.6),"-")</f>
        <v>0</v>
      </c>
      <c r="AG8" s="25">
        <f>IFERROR(IF(AC8&gt;=0.6,1,(AC8*100%)/0.6),"-")</f>
        <v>0</v>
      </c>
      <c r="AH8" s="94">
        <f t="shared" si="0"/>
        <v>0</v>
      </c>
      <c r="AI8" s="98"/>
      <c r="AJ8" s="31"/>
      <c r="AK8" s="32"/>
      <c r="AL8" s="99"/>
    </row>
    <row r="9" spans="1:38" s="33" customFormat="1" ht="79.5" customHeight="1" x14ac:dyDescent="0.25">
      <c r="A9" s="406" t="s">
        <v>440</v>
      </c>
      <c r="B9" s="406" t="s">
        <v>448</v>
      </c>
      <c r="C9" s="406" t="s">
        <v>449</v>
      </c>
      <c r="D9" s="406" t="s">
        <v>450</v>
      </c>
      <c r="E9" s="267" t="s">
        <v>368</v>
      </c>
      <c r="F9" s="290" t="s">
        <v>451</v>
      </c>
      <c r="G9" s="407" t="s">
        <v>134</v>
      </c>
      <c r="H9" s="291" t="s">
        <v>446</v>
      </c>
      <c r="I9" s="279" t="s">
        <v>435</v>
      </c>
      <c r="J9" s="414">
        <v>0.4</v>
      </c>
      <c r="K9" s="339" t="s">
        <v>843</v>
      </c>
      <c r="L9" s="303" t="s">
        <v>844</v>
      </c>
      <c r="M9" s="585" t="s">
        <v>1157</v>
      </c>
      <c r="N9" s="480" t="s">
        <v>845</v>
      </c>
      <c r="O9" s="463" t="s">
        <v>643</v>
      </c>
      <c r="P9" s="440" t="s">
        <v>842</v>
      </c>
      <c r="Q9" s="177" t="s">
        <v>257</v>
      </c>
      <c r="R9" s="50"/>
      <c r="S9" s="50"/>
      <c r="T9" s="629"/>
      <c r="U9" s="298"/>
      <c r="V9" s="50"/>
      <c r="W9" s="470"/>
      <c r="X9" s="50"/>
      <c r="Y9" s="50"/>
      <c r="Z9" s="470"/>
      <c r="AA9" s="50"/>
      <c r="AB9" s="50"/>
      <c r="AC9" s="470"/>
      <c r="AD9" s="25">
        <f>IFERROR(IF(T9&gt;=0.7,1,(T9*100%)/0.7),"-")</f>
        <v>0</v>
      </c>
      <c r="AE9" s="25">
        <f>IFERROR(IF(W9&gt;=0.7,1,(W9*100%)/0.7),"-")</f>
        <v>0</v>
      </c>
      <c r="AF9" s="25">
        <f>IFERROR(IF(Z9&gt;=0.7,1,(Z9*100%)/0.7),"-")</f>
        <v>0</v>
      </c>
      <c r="AG9" s="25">
        <f>IFERROR(IF(AC9&gt;=0.7,1,(AC9*100%)/0.7),"-")</f>
        <v>0</v>
      </c>
      <c r="AH9" s="94">
        <f t="shared" si="0"/>
        <v>0</v>
      </c>
      <c r="AI9" s="98"/>
      <c r="AJ9" s="31"/>
      <c r="AK9" s="32"/>
      <c r="AL9" s="99"/>
    </row>
    <row r="10" spans="1:38" s="33" customFormat="1" ht="92.25" customHeight="1" x14ac:dyDescent="0.25">
      <c r="A10" s="948" t="s">
        <v>453</v>
      </c>
      <c r="B10" s="948" t="s">
        <v>454</v>
      </c>
      <c r="C10" s="948" t="s">
        <v>455</v>
      </c>
      <c r="D10" s="948" t="s">
        <v>456</v>
      </c>
      <c r="E10" s="951" t="s">
        <v>457</v>
      </c>
      <c r="F10" s="826" t="s">
        <v>458</v>
      </c>
      <c r="G10" s="826" t="s">
        <v>459</v>
      </c>
      <c r="H10" s="826" t="s">
        <v>460</v>
      </c>
      <c r="I10" s="826" t="s">
        <v>461</v>
      </c>
      <c r="J10" s="953" t="s">
        <v>459</v>
      </c>
      <c r="K10" s="946" t="s">
        <v>846</v>
      </c>
      <c r="L10" s="306" t="s">
        <v>847</v>
      </c>
      <c r="M10" s="463" t="s">
        <v>848</v>
      </c>
      <c r="N10" s="481">
        <v>1</v>
      </c>
      <c r="O10" s="339" t="s">
        <v>849</v>
      </c>
      <c r="P10" s="306" t="s">
        <v>850</v>
      </c>
      <c r="Q10" s="177" t="s">
        <v>257</v>
      </c>
      <c r="R10" s="50"/>
      <c r="S10" s="50"/>
      <c r="T10" s="469"/>
      <c r="U10" s="298"/>
      <c r="V10" s="50"/>
      <c r="W10" s="469"/>
      <c r="X10" s="50"/>
      <c r="Y10" s="50"/>
      <c r="Z10" s="469"/>
      <c r="AA10" s="50"/>
      <c r="AB10" s="50"/>
      <c r="AC10" s="469"/>
      <c r="AD10" s="25" t="s">
        <v>102</v>
      </c>
      <c r="AE10" s="25">
        <f>IFERROR(IF(W10&gt;=0.7,1,(W10*100%)/0.7),"-")</f>
        <v>0</v>
      </c>
      <c r="AF10" s="25" t="s">
        <v>102</v>
      </c>
      <c r="AG10" s="25" t="s">
        <v>102</v>
      </c>
      <c r="AH10" s="94">
        <f t="shared" si="0"/>
        <v>0</v>
      </c>
      <c r="AI10" s="98"/>
      <c r="AJ10" s="31"/>
      <c r="AK10" s="32"/>
      <c r="AL10" s="99"/>
    </row>
    <row r="11" spans="1:38" s="33" customFormat="1" ht="92.25" customHeight="1" x14ac:dyDescent="0.25">
      <c r="A11" s="949"/>
      <c r="B11" s="949"/>
      <c r="C11" s="949"/>
      <c r="D11" s="950"/>
      <c r="E11" s="952"/>
      <c r="F11" s="826"/>
      <c r="G11" s="826"/>
      <c r="H11" s="826"/>
      <c r="I11" s="826"/>
      <c r="J11" s="954"/>
      <c r="K11" s="946"/>
      <c r="L11" s="306" t="s">
        <v>851</v>
      </c>
      <c r="M11" s="463" t="s">
        <v>848</v>
      </c>
      <c r="N11" s="415">
        <v>1</v>
      </c>
      <c r="O11" s="339" t="s">
        <v>852</v>
      </c>
      <c r="P11" s="6" t="s">
        <v>853</v>
      </c>
      <c r="Q11" s="177" t="s">
        <v>257</v>
      </c>
      <c r="R11" s="50"/>
      <c r="S11" s="50"/>
      <c r="T11" s="348"/>
      <c r="U11" s="298"/>
      <c r="V11" s="50"/>
      <c r="W11" s="348"/>
      <c r="X11" s="50"/>
      <c r="Y11" s="50"/>
      <c r="Z11" s="348"/>
      <c r="AA11" s="50"/>
      <c r="AB11" s="50"/>
      <c r="AC11" s="348"/>
      <c r="AD11" s="25" t="s">
        <v>102</v>
      </c>
      <c r="AE11" s="25" t="s">
        <v>102</v>
      </c>
      <c r="AF11" s="25" t="s">
        <v>102</v>
      </c>
      <c r="AG11" s="25">
        <f>IFERROR(IF(AC11&gt;=N11,1,(AC11*100%)/N11),"-")</f>
        <v>0</v>
      </c>
      <c r="AH11" s="94">
        <f t="shared" si="0"/>
        <v>0</v>
      </c>
      <c r="AI11" s="98"/>
      <c r="AJ11" s="31"/>
      <c r="AK11" s="32"/>
      <c r="AL11" s="99"/>
    </row>
    <row r="12" spans="1:38" s="33" customFormat="1" ht="78" customHeight="1" x14ac:dyDescent="0.25">
      <c r="A12" s="950"/>
      <c r="B12" s="950"/>
      <c r="C12" s="950"/>
      <c r="D12" s="281" t="s">
        <v>469</v>
      </c>
      <c r="E12" s="278" t="s">
        <v>470</v>
      </c>
      <c r="F12" s="267" t="s">
        <v>471</v>
      </c>
      <c r="G12" s="414">
        <v>0.35</v>
      </c>
      <c r="H12" s="268" t="s">
        <v>472</v>
      </c>
      <c r="I12" s="270" t="s">
        <v>461</v>
      </c>
      <c r="J12" s="282">
        <v>0.8</v>
      </c>
      <c r="K12" s="413" t="s">
        <v>854</v>
      </c>
      <c r="L12" s="331" t="s">
        <v>855</v>
      </c>
      <c r="M12" s="408" t="s">
        <v>680</v>
      </c>
      <c r="N12" s="411">
        <v>0.8</v>
      </c>
      <c r="O12" s="143" t="s">
        <v>643</v>
      </c>
      <c r="P12" s="6" t="s">
        <v>1176</v>
      </c>
      <c r="Q12" s="177" t="s">
        <v>257</v>
      </c>
      <c r="R12" s="50"/>
      <c r="S12" s="50"/>
      <c r="T12" s="343"/>
      <c r="U12" s="298"/>
      <c r="V12" s="50"/>
      <c r="W12" s="343"/>
      <c r="X12" s="50"/>
      <c r="Y12" s="50"/>
      <c r="Z12" s="343"/>
      <c r="AA12" s="50"/>
      <c r="AB12" s="50"/>
      <c r="AC12" s="343"/>
      <c r="AD12" s="25">
        <f>IFERROR(IF(T12&gt;=N12,1,(T12*100%)/N12),"-")</f>
        <v>0</v>
      </c>
      <c r="AE12" s="25">
        <f>IFERROR(IF(W12&gt;=N12,1,(W12*100%)/N12),"-")</f>
        <v>0</v>
      </c>
      <c r="AF12" s="25">
        <f>IFERROR(IF(Z12&gt;=N12,1,(Z12*100%)/N12),"-")</f>
        <v>0</v>
      </c>
      <c r="AG12" s="25">
        <f>IFERROR(IF(AC12&gt;=N12,1,(AC12*100%)/N12),"-")</f>
        <v>0</v>
      </c>
      <c r="AH12" s="94">
        <f t="shared" si="0"/>
        <v>0</v>
      </c>
      <c r="AI12" s="98"/>
      <c r="AJ12" s="31"/>
      <c r="AK12" s="32"/>
      <c r="AL12" s="99"/>
    </row>
    <row r="13" spans="1:38" ht="45.6" customHeight="1" thickBot="1" x14ac:dyDescent="0.25">
      <c r="A13" s="819" t="s">
        <v>607</v>
      </c>
      <c r="B13" s="820"/>
      <c r="C13" s="820"/>
      <c r="D13" s="820"/>
      <c r="E13" s="820"/>
      <c r="F13" s="820"/>
      <c r="G13" s="820"/>
      <c r="H13" s="865"/>
      <c r="I13" s="865"/>
      <c r="J13" s="865"/>
      <c r="K13" s="865"/>
      <c r="L13" s="865"/>
      <c r="M13" s="865"/>
      <c r="N13" s="865"/>
      <c r="O13" s="865"/>
      <c r="P13" s="866"/>
      <c r="Q13" s="175" t="s">
        <v>608</v>
      </c>
      <c r="R13" s="84"/>
      <c r="S13" s="68"/>
      <c r="T13" s="834" t="str">
        <f>IFERROR(AVERAGE(T7:T7),"-")</f>
        <v>-</v>
      </c>
      <c r="U13" s="84"/>
      <c r="V13" s="68"/>
      <c r="W13" s="834" t="str">
        <f>IFERROR(AVERAGE(W7:W7),"-")</f>
        <v>-</v>
      </c>
      <c r="X13" s="84"/>
      <c r="Y13" s="68"/>
      <c r="Z13" s="834" t="str">
        <f>IFERROR(AVERAGE(Z7:Z7),"-")</f>
        <v>-</v>
      </c>
      <c r="AA13" s="84"/>
      <c r="AB13" s="68"/>
      <c r="AC13" s="834" t="str">
        <f>IFERROR(AVERAGE(AC7:AC7),"-")</f>
        <v>-</v>
      </c>
      <c r="AD13" s="105">
        <f>IFERROR(AVERAGE(AD7:AD12),"-")</f>
        <v>0</v>
      </c>
      <c r="AE13" s="106">
        <v>0.25</v>
      </c>
      <c r="AF13" s="106">
        <v>0.25</v>
      </c>
      <c r="AG13" s="51">
        <v>0.25</v>
      </c>
      <c r="AH13" s="835">
        <f>IFERROR(AVERAGE(AH7:AH12),"-")</f>
        <v>0</v>
      </c>
      <c r="AI13" s="100"/>
      <c r="AJ13" s="101"/>
      <c r="AK13" s="102"/>
      <c r="AL13" s="103"/>
    </row>
    <row r="14" spans="1:38" ht="26.25" thickBot="1" x14ac:dyDescent="0.25">
      <c r="R14" s="109"/>
      <c r="S14" s="120" t="s">
        <v>609</v>
      </c>
      <c r="T14" s="814"/>
      <c r="U14" s="109"/>
      <c r="V14" s="120" t="s">
        <v>610</v>
      </c>
      <c r="W14" s="814"/>
      <c r="X14" s="108"/>
      <c r="Y14" s="122" t="s">
        <v>611</v>
      </c>
      <c r="Z14" s="814"/>
      <c r="AA14" s="109"/>
      <c r="AB14" s="120" t="s">
        <v>612</v>
      </c>
      <c r="AC14" s="814"/>
      <c r="AD14" s="107"/>
      <c r="AE14" s="108"/>
      <c r="AF14" s="109"/>
      <c r="AG14" s="95" t="s">
        <v>613</v>
      </c>
      <c r="AH14" s="808"/>
    </row>
    <row r="15" spans="1:38" ht="15" x14ac:dyDescent="0.2">
      <c r="M15" s="197"/>
      <c r="N15" s="197"/>
      <c r="O15" s="197"/>
      <c r="P15" s="193"/>
      <c r="Q15" s="194"/>
      <c r="T15" s="49"/>
      <c r="Z15" s="49"/>
    </row>
    <row r="16" spans="1:38" ht="15" x14ac:dyDescent="0.25">
      <c r="M16"/>
      <c r="N16"/>
      <c r="O16"/>
      <c r="P16" s="162"/>
      <c r="Q16" s="196"/>
      <c r="T16" s="49"/>
      <c r="Z16" s="49"/>
    </row>
    <row r="17" spans="13:26" ht="15" x14ac:dyDescent="0.25">
      <c r="M17"/>
      <c r="N17"/>
      <c r="O17"/>
      <c r="P17" s="162"/>
      <c r="Q17" s="196"/>
      <c r="T17" s="49"/>
      <c r="Z17" s="49"/>
    </row>
    <row r="18" spans="13:26" ht="15" x14ac:dyDescent="0.25">
      <c r="M18"/>
      <c r="N18"/>
      <c r="O18"/>
      <c r="P18" s="162"/>
      <c r="Q18" s="196"/>
      <c r="T18" s="49"/>
      <c r="Z18" s="49"/>
    </row>
    <row r="19" spans="13:26" ht="15" x14ac:dyDescent="0.25">
      <c r="M19"/>
      <c r="N19"/>
      <c r="O19"/>
      <c r="P19" s="162"/>
      <c r="Q19" s="196"/>
      <c r="T19" s="49"/>
      <c r="Z19" s="49"/>
    </row>
    <row r="20" spans="13:26" ht="15" x14ac:dyDescent="0.25">
      <c r="M20"/>
      <c r="N20"/>
      <c r="O20"/>
      <c r="P20" s="162"/>
      <c r="Q20" s="196"/>
      <c r="T20" s="49"/>
      <c r="Z20" s="49"/>
    </row>
    <row r="21" spans="13:26" ht="15" x14ac:dyDescent="0.25">
      <c r="M21"/>
      <c r="N21"/>
      <c r="O21"/>
      <c r="P21" s="162"/>
      <c r="Q21" s="196"/>
      <c r="T21" s="49"/>
      <c r="Z21" s="49"/>
    </row>
    <row r="22" spans="13:26" ht="15" x14ac:dyDescent="0.25">
      <c r="M22"/>
      <c r="N22"/>
      <c r="O22"/>
      <c r="P22" s="162"/>
      <c r="Q22" s="196"/>
      <c r="T22" s="49"/>
      <c r="Z22" s="49"/>
    </row>
    <row r="23" spans="13:26" x14ac:dyDescent="0.2">
      <c r="T23" s="49"/>
      <c r="Z23" s="49"/>
    </row>
    <row r="24" spans="13:26" x14ac:dyDescent="0.2">
      <c r="Q24" s="195"/>
      <c r="T24" s="49"/>
      <c r="W24" s="49"/>
      <c r="Z24" s="49"/>
    </row>
    <row r="25" spans="13:26" x14ac:dyDescent="0.2">
      <c r="Q25" s="49"/>
      <c r="T25" s="49"/>
      <c r="W25" s="49"/>
      <c r="Z25" s="49"/>
    </row>
  </sheetData>
  <mergeCells count="68">
    <mergeCell ref="S5:S6"/>
    <mergeCell ref="T5:T6"/>
    <mergeCell ref="U5:U6"/>
    <mergeCell ref="V5:V6"/>
    <mergeCell ref="X5:X6"/>
    <mergeCell ref="Y5:Y6"/>
    <mergeCell ref="Z5:Z6"/>
    <mergeCell ref="AA5:AA6"/>
    <mergeCell ref="AB5:AB6"/>
    <mergeCell ref="AH13:AH14"/>
    <mergeCell ref="A13:P13"/>
    <mergeCell ref="T13:T14"/>
    <mergeCell ref="W13:W14"/>
    <mergeCell ref="Z13:Z14"/>
    <mergeCell ref="AC13:AC14"/>
    <mergeCell ref="C2:C3"/>
    <mergeCell ref="D2:AI2"/>
    <mergeCell ref="D3:AI3"/>
    <mergeCell ref="AJ3:AL3"/>
    <mergeCell ref="F5:F6"/>
    <mergeCell ref="G5:G6"/>
    <mergeCell ref="H5:H6"/>
    <mergeCell ref="K5:K6"/>
    <mergeCell ref="L5:L6"/>
    <mergeCell ref="M5:M6"/>
    <mergeCell ref="N5:N6"/>
    <mergeCell ref="O5:O6"/>
    <mergeCell ref="P5:P6"/>
    <mergeCell ref="Q5:Q6"/>
    <mergeCell ref="AD5:AH5"/>
    <mergeCell ref="AC5:AC6"/>
    <mergeCell ref="A1:B1"/>
    <mergeCell ref="D1:AI1"/>
    <mergeCell ref="A4:J4"/>
    <mergeCell ref="K4:Q4"/>
    <mergeCell ref="R4:AC4"/>
    <mergeCell ref="AD4:AH4"/>
    <mergeCell ref="AI4:AL5"/>
    <mergeCell ref="A5:A6"/>
    <mergeCell ref="B5:B6"/>
    <mergeCell ref="C5:C6"/>
    <mergeCell ref="D5:D6"/>
    <mergeCell ref="E5:E6"/>
    <mergeCell ref="R5:R6"/>
    <mergeCell ref="AJ1:AL2"/>
    <mergeCell ref="A2:B3"/>
    <mergeCell ref="W5:W6"/>
    <mergeCell ref="F7:F8"/>
    <mergeCell ref="G7:G8"/>
    <mergeCell ref="H7:H8"/>
    <mergeCell ref="I7:I8"/>
    <mergeCell ref="J7:J8"/>
    <mergeCell ref="A7:A8"/>
    <mergeCell ref="B7:B8"/>
    <mergeCell ref="C7:C8"/>
    <mergeCell ref="D7:D8"/>
    <mergeCell ref="E7:E8"/>
    <mergeCell ref="K10:K11"/>
    <mergeCell ref="J10:J11"/>
    <mergeCell ref="I10:I11"/>
    <mergeCell ref="H10:H11"/>
    <mergeCell ref="B10:B12"/>
    <mergeCell ref="A10:A12"/>
    <mergeCell ref="G10:G11"/>
    <mergeCell ref="F10:F11"/>
    <mergeCell ref="E10:E11"/>
    <mergeCell ref="D10:D11"/>
    <mergeCell ref="C10:C12"/>
  </mergeCells>
  <conditionalFormatting sqref="AD7:AH12">
    <cfRule type="cellIs" dxfId="77" priority="1" operator="lessThan">
      <formula>0.6</formula>
    </cfRule>
    <cfRule type="cellIs" dxfId="76" priority="2" operator="between">
      <formula>60%</formula>
      <formula>79%</formula>
    </cfRule>
    <cfRule type="cellIs" dxfId="75" priority="3" operator="between">
      <formula>80%</formula>
      <formula>100%</formula>
    </cfRule>
  </conditionalFormatting>
  <conditionalFormatting sqref="AH13">
    <cfRule type="cellIs" dxfId="74" priority="4" operator="lessThan">
      <formula>0.6</formula>
    </cfRule>
    <cfRule type="cellIs" dxfId="73" priority="5" operator="between">
      <formula>60%</formula>
      <formula>79%</formula>
    </cfRule>
    <cfRule type="cellIs" dxfId="72" priority="6" operator="between">
      <formula>80%</formula>
      <formula>100%</formula>
    </cfRule>
  </conditionalFormatting>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C05DC-AAEE-4D8E-9D62-11B83A426C3F}">
  <dimension ref="A1:AL23"/>
  <sheetViews>
    <sheetView zoomScale="70" zoomScaleNormal="70" workbookViewId="0">
      <selection activeCell="AD9" sqref="AD9"/>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4.140625" style="28" customWidth="1"/>
    <col min="8" max="9" width="31" style="28" customWidth="1"/>
    <col min="10" max="10" width="11.28515625" style="28" customWidth="1"/>
    <col min="11" max="11" width="37.140625" style="28" customWidth="1"/>
    <col min="12" max="12" width="16.85546875" style="28" customWidth="1"/>
    <col min="13" max="13" width="35.7109375" style="28" customWidth="1"/>
    <col min="14" max="16" width="16.5703125" style="28" customWidth="1"/>
    <col min="17" max="17" width="19.42578125" style="28" customWidth="1"/>
    <col min="18" max="18" width="27.140625" style="28" customWidth="1"/>
    <col min="19" max="19" width="29.2851562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11.42578125" style="28"/>
    <col min="40" max="40" width="11.42578125" style="28" customWidth="1"/>
    <col min="41" max="16384" width="11.42578125" style="28"/>
  </cols>
  <sheetData>
    <row r="1" spans="1:38" ht="75.75" customHeight="1" x14ac:dyDescent="0.2">
      <c r="A1" s="780" t="s">
        <v>566</v>
      </c>
      <c r="B1" s="780"/>
      <c r="C1" s="201"/>
      <c r="D1" s="781" t="s">
        <v>0</v>
      </c>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781" t="s">
        <v>856</v>
      </c>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3"/>
      <c r="AJ3" s="788">
        <v>45560</v>
      </c>
      <c r="AK3" s="789"/>
      <c r="AL3" s="789"/>
    </row>
    <row r="4" spans="1:38" ht="32.25" customHeight="1" thickBot="1" x14ac:dyDescent="0.25">
      <c r="A4" s="847" t="s">
        <v>570</v>
      </c>
      <c r="B4" s="848"/>
      <c r="C4" s="848"/>
      <c r="D4" s="848"/>
      <c r="E4" s="848"/>
      <c r="F4" s="848"/>
      <c r="G4" s="848"/>
      <c r="H4" s="848"/>
      <c r="I4" s="848"/>
      <c r="J4" s="848"/>
      <c r="K4" s="790" t="s">
        <v>571</v>
      </c>
      <c r="L4" s="790"/>
      <c r="M4" s="790"/>
      <c r="N4" s="790"/>
      <c r="O4" s="790"/>
      <c r="P4" s="790"/>
      <c r="Q4" s="790"/>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43.5" customHeight="1" thickBot="1" x14ac:dyDescent="0.25">
      <c r="A5" s="791" t="s">
        <v>574</v>
      </c>
      <c r="B5" s="793" t="s">
        <v>575</v>
      </c>
      <c r="C5" s="793" t="s">
        <v>350</v>
      </c>
      <c r="D5" s="793" t="s">
        <v>351</v>
      </c>
      <c r="E5" s="793" t="s">
        <v>352</v>
      </c>
      <c r="F5" s="793" t="s">
        <v>353</v>
      </c>
      <c r="G5" s="793" t="s">
        <v>354</v>
      </c>
      <c r="H5" s="793" t="s">
        <v>209</v>
      </c>
      <c r="I5" s="190" t="s">
        <v>355</v>
      </c>
      <c r="J5" s="572" t="s">
        <v>356</v>
      </c>
      <c r="K5" s="801" t="s">
        <v>215</v>
      </c>
      <c r="L5" s="801" t="s">
        <v>218</v>
      </c>
      <c r="M5" s="801" t="s">
        <v>576</v>
      </c>
      <c r="N5" s="801" t="s">
        <v>9</v>
      </c>
      <c r="O5" s="801" t="s">
        <v>222</v>
      </c>
      <c r="P5" s="801" t="s">
        <v>577</v>
      </c>
      <c r="Q5" s="802" t="s">
        <v>10</v>
      </c>
      <c r="R5" s="797" t="s">
        <v>225</v>
      </c>
      <c r="S5" s="797" t="s">
        <v>578</v>
      </c>
      <c r="T5" s="809" t="s">
        <v>579</v>
      </c>
      <c r="U5" s="79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38" ht="42.75" customHeight="1" x14ac:dyDescent="0.2">
      <c r="A6" s="863"/>
      <c r="B6" s="864"/>
      <c r="C6" s="864"/>
      <c r="D6" s="864"/>
      <c r="E6" s="864"/>
      <c r="F6" s="864"/>
      <c r="G6" s="864"/>
      <c r="H6" s="864"/>
      <c r="I6" s="191" t="s">
        <v>353</v>
      </c>
      <c r="J6" s="191">
        <v>2025</v>
      </c>
      <c r="K6" s="673"/>
      <c r="L6" s="673"/>
      <c r="M6" s="673"/>
      <c r="N6" s="673"/>
      <c r="O6" s="673"/>
      <c r="P6" s="673"/>
      <c r="Q6" s="803"/>
      <c r="R6" s="798"/>
      <c r="S6" s="798"/>
      <c r="T6" s="810"/>
      <c r="U6" s="79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38" s="33" customFormat="1" ht="120.75" customHeight="1" x14ac:dyDescent="0.25">
      <c r="A7" s="178" t="s">
        <v>364</v>
      </c>
      <c r="B7" s="129" t="s">
        <v>365</v>
      </c>
      <c r="C7" s="129" t="s">
        <v>366</v>
      </c>
      <c r="D7" s="129" t="s">
        <v>367</v>
      </c>
      <c r="E7" s="129" t="s">
        <v>368</v>
      </c>
      <c r="F7" s="129" t="s">
        <v>369</v>
      </c>
      <c r="G7" s="129" t="s">
        <v>134</v>
      </c>
      <c r="H7" s="129" t="s">
        <v>370</v>
      </c>
      <c r="I7" s="129" t="s">
        <v>371</v>
      </c>
      <c r="J7" s="192">
        <v>0.65</v>
      </c>
      <c r="K7" s="129" t="s">
        <v>857</v>
      </c>
      <c r="L7" s="129" t="s">
        <v>858</v>
      </c>
      <c r="M7" s="586" t="s">
        <v>859</v>
      </c>
      <c r="N7" s="587">
        <v>0.5</v>
      </c>
      <c r="O7" s="586" t="s">
        <v>643</v>
      </c>
      <c r="P7" s="586" t="s">
        <v>860</v>
      </c>
      <c r="Q7" s="354" t="s">
        <v>327</v>
      </c>
      <c r="R7" s="298"/>
      <c r="S7" s="50"/>
      <c r="T7" s="80"/>
      <c r="U7" s="50"/>
      <c r="V7" s="50"/>
      <c r="W7" s="80"/>
      <c r="X7" s="50"/>
      <c r="Y7" s="50"/>
      <c r="Z7" s="80"/>
      <c r="AA7" s="50"/>
      <c r="AB7" s="50"/>
      <c r="AC7" s="80"/>
      <c r="AD7" s="25">
        <f>IFERROR(IF(T7&gt;=N7,1,(T7*100%)/N7),"-")</f>
        <v>0</v>
      </c>
      <c r="AE7" s="25">
        <f>IFERROR(IF(W7&gt;=N7,1,(W7*100%)/N7),"-")</f>
        <v>0</v>
      </c>
      <c r="AF7" s="25">
        <f>IFERROR(IF(Z7&gt;=N7,1,(Z7*100%)/N7),"-")</f>
        <v>0</v>
      </c>
      <c r="AG7" s="25">
        <f>IFERROR(IF(AC7&gt;=N7,1,(AC7*100%)/N7),"-")</f>
        <v>0</v>
      </c>
      <c r="AH7" s="94">
        <f>IFERROR(AVERAGE(AD7:AG7),"-")</f>
        <v>0</v>
      </c>
      <c r="AI7" s="98"/>
      <c r="AJ7" s="31"/>
      <c r="AK7" s="32"/>
      <c r="AL7" s="99"/>
    </row>
    <row r="8" spans="1:38" s="33" customFormat="1" ht="110.25" customHeight="1" x14ac:dyDescent="0.25">
      <c r="A8" s="881" t="s">
        <v>440</v>
      </c>
      <c r="B8" s="844" t="s">
        <v>448</v>
      </c>
      <c r="C8" s="844" t="s">
        <v>449</v>
      </c>
      <c r="D8" s="844" t="s">
        <v>450</v>
      </c>
      <c r="E8" s="844" t="s">
        <v>368</v>
      </c>
      <c r="F8" s="844" t="s">
        <v>451</v>
      </c>
      <c r="G8" s="844" t="s">
        <v>134</v>
      </c>
      <c r="H8" s="844" t="s">
        <v>446</v>
      </c>
      <c r="I8" s="844" t="s">
        <v>435</v>
      </c>
      <c r="J8" s="936">
        <v>0.4</v>
      </c>
      <c r="K8" s="129" t="s">
        <v>861</v>
      </c>
      <c r="L8" s="129" t="s">
        <v>862</v>
      </c>
      <c r="M8" s="586" t="s">
        <v>863</v>
      </c>
      <c r="N8" s="586" t="s">
        <v>864</v>
      </c>
      <c r="O8" s="586" t="s">
        <v>643</v>
      </c>
      <c r="P8" s="586" t="s">
        <v>1177</v>
      </c>
      <c r="Q8" s="354" t="s">
        <v>327</v>
      </c>
      <c r="R8" s="298"/>
      <c r="S8" s="50"/>
      <c r="T8" s="638"/>
      <c r="U8" s="50"/>
      <c r="V8" s="50"/>
      <c r="W8" s="356"/>
      <c r="X8" s="50"/>
      <c r="Y8" s="50"/>
      <c r="Z8" s="356"/>
      <c r="AA8" s="50"/>
      <c r="AB8" s="50"/>
      <c r="AC8" s="356"/>
      <c r="AD8" s="25" t="s">
        <v>102</v>
      </c>
      <c r="AE8" s="25"/>
      <c r="AF8" s="25"/>
      <c r="AG8" s="25"/>
      <c r="AH8" s="94" t="str">
        <f>IFERROR(AVERAGE(AD8:AG8),"-")</f>
        <v>-</v>
      </c>
      <c r="AI8" s="98"/>
      <c r="AJ8" s="31"/>
      <c r="AK8" s="32"/>
      <c r="AL8" s="99"/>
    </row>
    <row r="9" spans="1:38" s="33" customFormat="1" ht="127.5" customHeight="1" x14ac:dyDescent="0.25">
      <c r="A9" s="924"/>
      <c r="B9" s="845"/>
      <c r="C9" s="845"/>
      <c r="D9" s="845"/>
      <c r="E9" s="845"/>
      <c r="F9" s="845"/>
      <c r="G9" s="845"/>
      <c r="H9" s="845"/>
      <c r="I9" s="845"/>
      <c r="J9" s="859"/>
      <c r="K9" s="844" t="s">
        <v>865</v>
      </c>
      <c r="L9" s="129" t="s">
        <v>866</v>
      </c>
      <c r="M9" s="586" t="s">
        <v>867</v>
      </c>
      <c r="N9" s="587">
        <v>0.9</v>
      </c>
      <c r="O9" s="586" t="s">
        <v>643</v>
      </c>
      <c r="P9" s="586" t="s">
        <v>1178</v>
      </c>
      <c r="Q9" s="355" t="s">
        <v>327</v>
      </c>
      <c r="R9" s="298"/>
      <c r="S9" s="50"/>
      <c r="T9" s="627"/>
      <c r="U9" s="50"/>
      <c r="V9" s="50"/>
      <c r="W9" s="356"/>
      <c r="X9" s="50"/>
      <c r="Z9" s="356"/>
      <c r="AA9" s="50"/>
      <c r="AB9" s="50"/>
      <c r="AC9" s="356"/>
      <c r="AD9" s="25">
        <f>IFERROR(IF(T9&gt;=N9,1,(T9*100%)/N9),"-")</f>
        <v>0</v>
      </c>
      <c r="AE9" s="25">
        <f>IFERROR(IF(W9&gt;=N9,1,(W9*100%)/N9),"-")</f>
        <v>0</v>
      </c>
      <c r="AF9" s="25">
        <f>IFERROR(IF(Z9&gt;=N9,1,(Z9*100%)/N9),"-")</f>
        <v>0</v>
      </c>
      <c r="AG9" s="25">
        <f>IFERROR(IF(AC9&gt;=N9,1,(AC9*100%)/N9),"-")</f>
        <v>0</v>
      </c>
      <c r="AH9" s="94">
        <f>IFERROR(AVERAGE(AD9:AG9),"-")</f>
        <v>0</v>
      </c>
      <c r="AI9" s="98"/>
      <c r="AJ9" s="31"/>
      <c r="AK9" s="32"/>
      <c r="AL9" s="99"/>
    </row>
    <row r="10" spans="1:38" s="33" customFormat="1" ht="123.75" customHeight="1" x14ac:dyDescent="0.25">
      <c r="A10" s="882"/>
      <c r="B10" s="846"/>
      <c r="C10" s="846"/>
      <c r="D10" s="846"/>
      <c r="E10" s="846"/>
      <c r="F10" s="846"/>
      <c r="G10" s="846"/>
      <c r="H10" s="846"/>
      <c r="I10" s="846"/>
      <c r="J10" s="860"/>
      <c r="K10" s="846"/>
      <c r="L10" s="129" t="s">
        <v>868</v>
      </c>
      <c r="M10" s="586" t="s">
        <v>869</v>
      </c>
      <c r="N10" s="587">
        <v>0.8</v>
      </c>
      <c r="O10" s="586" t="s">
        <v>643</v>
      </c>
      <c r="P10" s="586" t="s">
        <v>1179</v>
      </c>
      <c r="Q10" s="355" t="s">
        <v>327</v>
      </c>
      <c r="R10" s="298"/>
      <c r="S10" s="50"/>
      <c r="T10" s="627"/>
      <c r="U10" s="50"/>
      <c r="V10" s="50"/>
      <c r="W10" s="80"/>
      <c r="X10" s="50"/>
      <c r="Y10" s="50"/>
      <c r="Z10" s="80"/>
      <c r="AA10" s="50"/>
      <c r="AB10" s="50"/>
      <c r="AC10" s="80"/>
      <c r="AD10" s="25">
        <f>IFERROR(IF(T10&gt;=N10,1,(T10*100%)/N10),"-")</f>
        <v>0</v>
      </c>
      <c r="AE10" s="25">
        <f>IFERROR(IF(W10&gt;=N10,1,(W10*100%)/N10),"-")</f>
        <v>0</v>
      </c>
      <c r="AF10" s="25">
        <f>IFERROR(IF(Z10&gt;=N10,1,(Z10*100%)/N10),"-")</f>
        <v>0</v>
      </c>
      <c r="AG10" s="25">
        <f>IFERROR(IF(AC10&gt;=N10,1,(AC10*100%)/N10),"-")</f>
        <v>0</v>
      </c>
      <c r="AH10" s="94">
        <f>IFERROR(AVERAGE(AD10:AG10),"-")</f>
        <v>0</v>
      </c>
      <c r="AI10" s="98"/>
      <c r="AJ10" s="31"/>
      <c r="AK10" s="32"/>
      <c r="AL10" s="99"/>
    </row>
    <row r="11" spans="1:38" ht="45.6" customHeight="1" thickBot="1" x14ac:dyDescent="0.25">
      <c r="A11" s="921" t="s">
        <v>607</v>
      </c>
      <c r="B11" s="865"/>
      <c r="C11" s="865"/>
      <c r="D11" s="865"/>
      <c r="E11" s="865"/>
      <c r="F11" s="865"/>
      <c r="G11" s="865"/>
      <c r="H11" s="865"/>
      <c r="I11" s="865"/>
      <c r="J11" s="865"/>
      <c r="K11" s="865"/>
      <c r="L11" s="865"/>
      <c r="M11" s="865"/>
      <c r="N11" s="865"/>
      <c r="O11" s="865"/>
      <c r="P11" s="866"/>
      <c r="Q11" s="175" t="s">
        <v>608</v>
      </c>
      <c r="R11" s="84"/>
      <c r="S11" s="68"/>
      <c r="T11" s="834" t="str">
        <f>IFERROR(AVERAGE(T7:T10),"-")</f>
        <v>-</v>
      </c>
      <c r="U11" s="84"/>
      <c r="V11" s="68"/>
      <c r="W11" s="834" t="str">
        <f>IFERROR(AVERAGE(W7:W7),"-")</f>
        <v>-</v>
      </c>
      <c r="X11" s="84"/>
      <c r="Y11" s="68"/>
      <c r="Z11" s="834" t="str">
        <f>IFERROR(AVERAGE(Z7:Z7),"-")</f>
        <v>-</v>
      </c>
      <c r="AA11" s="84"/>
      <c r="AB11" s="68"/>
      <c r="AC11" s="834" t="str">
        <f>IFERROR(AVERAGE(AC7:AC7),"-")</f>
        <v>-</v>
      </c>
      <c r="AD11" s="105">
        <f>IFERROR(AVERAGE(AD7:AD10),"-")</f>
        <v>0</v>
      </c>
      <c r="AE11" s="106">
        <f>IFERROR(AVERAGE(AE7:AE10),"-")</f>
        <v>0</v>
      </c>
      <c r="AF11" s="106">
        <f>IFERROR(AVERAGE(AF7:AF10),"-")</f>
        <v>0</v>
      </c>
      <c r="AG11" s="51">
        <f>IFERROR(AVERAGE(AG7:AG10),"-")</f>
        <v>0</v>
      </c>
      <c r="AH11" s="835">
        <f>IFERROR(AVERAGE(AH7:AH10),"-")</f>
        <v>0</v>
      </c>
      <c r="AI11" s="100"/>
      <c r="AJ11" s="101"/>
      <c r="AK11" s="102"/>
      <c r="AL11" s="103"/>
    </row>
    <row r="12" spans="1:38" ht="26.25" thickBot="1" x14ac:dyDescent="0.25">
      <c r="R12" s="109"/>
      <c r="S12" s="120" t="s">
        <v>609</v>
      </c>
      <c r="T12" s="814"/>
      <c r="U12" s="109"/>
      <c r="V12" s="120" t="s">
        <v>610</v>
      </c>
      <c r="W12" s="814"/>
      <c r="X12" s="108"/>
      <c r="Y12" s="122" t="s">
        <v>611</v>
      </c>
      <c r="Z12" s="814"/>
      <c r="AA12" s="109"/>
      <c r="AB12" s="120" t="s">
        <v>612</v>
      </c>
      <c r="AC12" s="814"/>
      <c r="AD12" s="107"/>
      <c r="AE12" s="108"/>
      <c r="AF12" s="109"/>
      <c r="AG12" s="95" t="s">
        <v>613</v>
      </c>
      <c r="AH12" s="808"/>
    </row>
    <row r="13" spans="1:38" ht="15" x14ac:dyDescent="0.2">
      <c r="M13" s="197"/>
      <c r="N13" s="197"/>
      <c r="O13" s="197"/>
      <c r="P13" s="193"/>
      <c r="Q13" s="194"/>
      <c r="T13" s="49"/>
      <c r="Z13" s="49"/>
    </row>
    <row r="14" spans="1:38" ht="15" x14ac:dyDescent="0.25">
      <c r="M14"/>
      <c r="N14"/>
      <c r="O14"/>
      <c r="P14" s="162"/>
      <c r="Q14" s="196"/>
      <c r="T14" s="49"/>
      <c r="Z14" s="49"/>
    </row>
    <row r="15" spans="1:38" ht="15" x14ac:dyDescent="0.25">
      <c r="M15"/>
      <c r="N15"/>
      <c r="O15"/>
      <c r="P15" s="162"/>
      <c r="Q15" s="196"/>
      <c r="T15" s="49"/>
      <c r="Z15" s="49"/>
    </row>
    <row r="16" spans="1:38" ht="15" x14ac:dyDescent="0.25">
      <c r="M16"/>
      <c r="N16"/>
      <c r="O16"/>
      <c r="P16" s="162"/>
      <c r="Q16" s="196"/>
      <c r="T16" s="49"/>
      <c r="Z16" s="49"/>
    </row>
    <row r="17" spans="13:26" ht="15" x14ac:dyDescent="0.25">
      <c r="M17"/>
      <c r="N17"/>
      <c r="O17"/>
      <c r="P17" s="162"/>
      <c r="Q17" s="196"/>
      <c r="T17" s="49"/>
      <c r="Z17" s="49"/>
    </row>
    <row r="18" spans="13:26" ht="15" x14ac:dyDescent="0.25">
      <c r="M18"/>
      <c r="N18"/>
      <c r="O18"/>
      <c r="P18" s="162"/>
      <c r="Q18" s="196"/>
      <c r="T18" s="49"/>
      <c r="Z18" s="49"/>
    </row>
    <row r="19" spans="13:26" ht="15" x14ac:dyDescent="0.25">
      <c r="M19"/>
      <c r="N19"/>
      <c r="O19"/>
      <c r="P19" s="162"/>
      <c r="Q19" s="196"/>
      <c r="T19" s="49"/>
      <c r="Z19" s="49"/>
    </row>
    <row r="20" spans="13:26" ht="15" x14ac:dyDescent="0.25">
      <c r="M20"/>
      <c r="N20"/>
      <c r="O20"/>
      <c r="P20" s="162"/>
      <c r="Q20" s="196"/>
      <c r="T20" s="49"/>
      <c r="Z20" s="49"/>
    </row>
    <row r="21" spans="13:26" x14ac:dyDescent="0.2">
      <c r="T21" s="49"/>
      <c r="Z21" s="49"/>
    </row>
    <row r="22" spans="13:26" x14ac:dyDescent="0.2">
      <c r="Q22" s="195"/>
      <c r="T22" s="49"/>
      <c r="W22" s="49"/>
      <c r="Z22" s="49"/>
    </row>
    <row r="23" spans="13:26" x14ac:dyDescent="0.2">
      <c r="Q23" s="49"/>
      <c r="T23" s="49"/>
      <c r="W23" s="49"/>
      <c r="Z23" s="49"/>
    </row>
  </sheetData>
  <mergeCells count="58">
    <mergeCell ref="E8:E10"/>
    <mergeCell ref="C8:C10"/>
    <mergeCell ref="D8:D10"/>
    <mergeCell ref="B8:B10"/>
    <mergeCell ref="A8:A10"/>
    <mergeCell ref="J8:J10"/>
    <mergeCell ref="I8:I10"/>
    <mergeCell ref="H8:H10"/>
    <mergeCell ref="G8:G10"/>
    <mergeCell ref="F8:F10"/>
    <mergeCell ref="A11:P11"/>
    <mergeCell ref="T11:T12"/>
    <mergeCell ref="W11:W12"/>
    <mergeCell ref="Z11:Z12"/>
    <mergeCell ref="AC11:AC12"/>
    <mergeCell ref="AH11:AH12"/>
    <mergeCell ref="Y5:Y6"/>
    <mergeCell ref="Z5:Z6"/>
    <mergeCell ref="AA5:AA6"/>
    <mergeCell ref="AB5:AB6"/>
    <mergeCell ref="AC5:AC6"/>
    <mergeCell ref="AD5:AH5"/>
    <mergeCell ref="G5:G6"/>
    <mergeCell ref="H5:H6"/>
    <mergeCell ref="K5:K6"/>
    <mergeCell ref="X5:X6"/>
    <mergeCell ref="M5:M6"/>
    <mergeCell ref="N5:N6"/>
    <mergeCell ref="O5:O6"/>
    <mergeCell ref="P5:P6"/>
    <mergeCell ref="Q5:Q6"/>
    <mergeCell ref="R5:R6"/>
    <mergeCell ref="S5:S6"/>
    <mergeCell ref="T5:T6"/>
    <mergeCell ref="U5:U6"/>
    <mergeCell ref="V5:V6"/>
    <mergeCell ref="W5:W6"/>
    <mergeCell ref="A2:B3"/>
    <mergeCell ref="C2:C3"/>
    <mergeCell ref="D2:AI2"/>
    <mergeCell ref="D3:AI3"/>
    <mergeCell ref="AJ3:AL3"/>
    <mergeCell ref="K9:K10"/>
    <mergeCell ref="A4:J4"/>
    <mergeCell ref="A1:B1"/>
    <mergeCell ref="D1:AI1"/>
    <mergeCell ref="AI4:AL5"/>
    <mergeCell ref="A5:A6"/>
    <mergeCell ref="B5:B6"/>
    <mergeCell ref="C5:C6"/>
    <mergeCell ref="D5:D6"/>
    <mergeCell ref="E5:E6"/>
    <mergeCell ref="L5:L6"/>
    <mergeCell ref="K4:Q4"/>
    <mergeCell ref="R4:AC4"/>
    <mergeCell ref="AD4:AH4"/>
    <mergeCell ref="F5:F6"/>
    <mergeCell ref="AJ1:AL2"/>
  </mergeCells>
  <conditionalFormatting sqref="AD7:AH10">
    <cfRule type="cellIs" dxfId="71" priority="1" operator="lessThan">
      <formula>0.6</formula>
    </cfRule>
    <cfRule type="cellIs" dxfId="70" priority="2" operator="between">
      <formula>60%</formula>
      <formula>79%</formula>
    </cfRule>
    <cfRule type="cellIs" dxfId="69" priority="3" operator="between">
      <formula>80%</formula>
      <formula>100%</formula>
    </cfRule>
  </conditionalFormatting>
  <conditionalFormatting sqref="AH11">
    <cfRule type="cellIs" dxfId="68" priority="4" operator="lessThan">
      <formula>0.6</formula>
    </cfRule>
    <cfRule type="cellIs" dxfId="67" priority="5" operator="between">
      <formula>60%</formula>
      <formula>79%</formula>
    </cfRule>
    <cfRule type="cellIs" dxfId="66" priority="6" operator="between">
      <formula>80%</formula>
      <formula>100%</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DF10B-E55E-4A4A-B09C-2F25CDF27D78}">
  <dimension ref="A1:AL22"/>
  <sheetViews>
    <sheetView topLeftCell="H1" zoomScale="70" zoomScaleNormal="70" workbookViewId="0">
      <selection activeCell="R7" sqref="R7:T9"/>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6" style="28" customWidth="1"/>
    <col min="8" max="9" width="31" style="28" customWidth="1"/>
    <col min="10" max="10" width="12.7109375" style="28" customWidth="1"/>
    <col min="11" max="11" width="37.140625" style="28" customWidth="1"/>
    <col min="12" max="12" width="19" style="28" customWidth="1"/>
    <col min="13" max="13" width="25.28515625" style="28" customWidth="1"/>
    <col min="14" max="16" width="16.5703125" style="28" customWidth="1"/>
    <col min="17" max="17" width="19.42578125" style="28" customWidth="1"/>
    <col min="18" max="18" width="27.140625" style="28" customWidth="1"/>
    <col min="19" max="19" width="20.4257812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9.140625" style="28"/>
    <col min="40" max="40" width="11.42578125" style="28" customWidth="1"/>
    <col min="41" max="16384" width="11.42578125" style="28"/>
  </cols>
  <sheetData>
    <row r="1" spans="1:38" ht="75.75" customHeight="1" x14ac:dyDescent="0.2">
      <c r="A1" s="780" t="s">
        <v>566</v>
      </c>
      <c r="B1" s="780"/>
      <c r="C1" s="781" t="s">
        <v>0</v>
      </c>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831" t="s">
        <v>870</v>
      </c>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3"/>
      <c r="AJ3" s="788">
        <v>45560</v>
      </c>
      <c r="AK3" s="789"/>
      <c r="AL3" s="789"/>
    </row>
    <row r="4" spans="1:38" ht="32.25" customHeight="1" thickBot="1" x14ac:dyDescent="0.25">
      <c r="A4" s="847" t="s">
        <v>570</v>
      </c>
      <c r="B4" s="848"/>
      <c r="C4" s="848"/>
      <c r="D4" s="848"/>
      <c r="E4" s="848"/>
      <c r="F4" s="848"/>
      <c r="G4" s="848"/>
      <c r="H4" s="848"/>
      <c r="I4" s="848"/>
      <c r="J4" s="848"/>
      <c r="K4" s="790" t="s">
        <v>571</v>
      </c>
      <c r="L4" s="790"/>
      <c r="M4" s="790"/>
      <c r="N4" s="790"/>
      <c r="O4" s="790"/>
      <c r="P4" s="790"/>
      <c r="Q4" s="790"/>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15" thickBot="1" x14ac:dyDescent="0.25">
      <c r="A5" s="791" t="s">
        <v>574</v>
      </c>
      <c r="B5" s="793" t="s">
        <v>575</v>
      </c>
      <c r="C5" s="793" t="s">
        <v>350</v>
      </c>
      <c r="D5" s="793" t="s">
        <v>351</v>
      </c>
      <c r="E5" s="793" t="s">
        <v>352</v>
      </c>
      <c r="F5" s="793" t="s">
        <v>353</v>
      </c>
      <c r="G5" s="793" t="s">
        <v>354</v>
      </c>
      <c r="H5" s="793" t="s">
        <v>209</v>
      </c>
      <c r="I5" s="190" t="s">
        <v>355</v>
      </c>
      <c r="J5" s="572" t="s">
        <v>356</v>
      </c>
      <c r="K5" s="801" t="s">
        <v>215</v>
      </c>
      <c r="L5" s="801" t="s">
        <v>218</v>
      </c>
      <c r="M5" s="801" t="s">
        <v>576</v>
      </c>
      <c r="N5" s="801" t="s">
        <v>9</v>
      </c>
      <c r="O5" s="801" t="s">
        <v>222</v>
      </c>
      <c r="P5" s="801" t="s">
        <v>577</v>
      </c>
      <c r="Q5" s="802" t="s">
        <v>10</v>
      </c>
      <c r="R5" s="797" t="s">
        <v>225</v>
      </c>
      <c r="S5" s="797" t="s">
        <v>578</v>
      </c>
      <c r="T5" s="809" t="s">
        <v>579</v>
      </c>
      <c r="U5" s="79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38" ht="25.5" x14ac:dyDescent="0.2">
      <c r="A6" s="863"/>
      <c r="B6" s="864"/>
      <c r="C6" s="864"/>
      <c r="D6" s="864"/>
      <c r="E6" s="864"/>
      <c r="F6" s="864"/>
      <c r="G6" s="864"/>
      <c r="H6" s="864"/>
      <c r="I6" s="191" t="s">
        <v>353</v>
      </c>
      <c r="J6" s="191">
        <v>2025</v>
      </c>
      <c r="K6" s="673"/>
      <c r="L6" s="673"/>
      <c r="M6" s="673"/>
      <c r="N6" s="673"/>
      <c r="O6" s="673"/>
      <c r="P6" s="673"/>
      <c r="Q6" s="803"/>
      <c r="R6" s="798"/>
      <c r="S6" s="798"/>
      <c r="T6" s="810"/>
      <c r="U6" s="79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38" s="33" customFormat="1" ht="98.25" customHeight="1" x14ac:dyDescent="0.25">
      <c r="A7" s="881" t="s">
        <v>453</v>
      </c>
      <c r="B7" s="844" t="s">
        <v>454</v>
      </c>
      <c r="C7" s="844" t="s">
        <v>455</v>
      </c>
      <c r="D7" s="817" t="s">
        <v>469</v>
      </c>
      <c r="E7" s="956" t="s">
        <v>470</v>
      </c>
      <c r="F7" s="965" t="s">
        <v>471</v>
      </c>
      <c r="G7" s="962">
        <v>0.35</v>
      </c>
      <c r="H7" s="959" t="s">
        <v>472</v>
      </c>
      <c r="I7" s="817" t="s">
        <v>461</v>
      </c>
      <c r="J7" s="815">
        <v>0.8</v>
      </c>
      <c r="K7" s="143" t="s">
        <v>871</v>
      </c>
      <c r="L7" s="6" t="s">
        <v>872</v>
      </c>
      <c r="M7" s="297" t="s">
        <v>873</v>
      </c>
      <c r="N7" s="427" t="s">
        <v>134</v>
      </c>
      <c r="O7" s="6" t="s">
        <v>653</v>
      </c>
      <c r="P7" s="6" t="s">
        <v>1180</v>
      </c>
      <c r="Q7" s="177" t="s">
        <v>265</v>
      </c>
      <c r="R7" s="50"/>
      <c r="S7" s="50"/>
      <c r="T7" s="358"/>
      <c r="U7" s="298"/>
      <c r="V7" s="50"/>
      <c r="W7" s="358"/>
      <c r="X7" s="50"/>
      <c r="Y7" s="50"/>
      <c r="Z7" s="358"/>
      <c r="AA7" s="50"/>
      <c r="AB7" s="50"/>
      <c r="AC7" s="358"/>
      <c r="AD7" s="25" t="s">
        <v>102</v>
      </c>
      <c r="AE7" s="25">
        <f>IFERROR(IF(W7&gt;=0.8,1,(W7*100%)/0.8),"-")</f>
        <v>0</v>
      </c>
      <c r="AF7" s="25">
        <f>IFERROR(IF(Z7&gt;=0.8,1,(Z7*100%)/0.8),"-")</f>
        <v>0</v>
      </c>
      <c r="AG7" s="25">
        <f>IFERROR(IF(AC7&gt;=0.8,1,(AC7*100%)/0.8),"-")</f>
        <v>0</v>
      </c>
      <c r="AH7" s="94">
        <f>IFERROR(AVERAGE(AD7:AG7),"-")</f>
        <v>0</v>
      </c>
      <c r="AI7" s="98"/>
      <c r="AJ7" s="31"/>
      <c r="AK7" s="32"/>
      <c r="AL7" s="99"/>
    </row>
    <row r="8" spans="1:38" s="33" customFormat="1" ht="82.5" customHeight="1" x14ac:dyDescent="0.25">
      <c r="A8" s="924"/>
      <c r="B8" s="845"/>
      <c r="C8" s="845"/>
      <c r="D8" s="923"/>
      <c r="E8" s="957"/>
      <c r="F8" s="949"/>
      <c r="G8" s="963"/>
      <c r="H8" s="960"/>
      <c r="I8" s="923"/>
      <c r="J8" s="934"/>
      <c r="K8" s="143" t="s">
        <v>874</v>
      </c>
      <c r="L8" s="296" t="s">
        <v>875</v>
      </c>
      <c r="M8" s="297" t="s">
        <v>680</v>
      </c>
      <c r="N8" s="357" t="s">
        <v>143</v>
      </c>
      <c r="O8" s="6" t="s">
        <v>643</v>
      </c>
      <c r="P8" s="6" t="s">
        <v>1181</v>
      </c>
      <c r="Q8" s="177" t="s">
        <v>265</v>
      </c>
      <c r="R8" s="50"/>
      <c r="S8" s="50"/>
      <c r="T8" s="632"/>
      <c r="U8" s="298"/>
      <c r="V8" s="50"/>
      <c r="W8" s="359"/>
      <c r="X8" s="50"/>
      <c r="Y8" s="50"/>
      <c r="Z8" s="359"/>
      <c r="AA8" s="50"/>
      <c r="AB8" s="50"/>
      <c r="AC8" s="359"/>
      <c r="AD8" s="25">
        <f>IFERROR(IF(T8&gt;=0.9,1,(T8*100%)/0.9),"-")</f>
        <v>0</v>
      </c>
      <c r="AE8" s="25">
        <f>IFERROR(IF(W8&gt;=0.9,1,(W8*100%)/0.9),"-")</f>
        <v>0</v>
      </c>
      <c r="AF8" s="25">
        <f>IFERROR(IF(Z8&gt;=0.9,1,(Z8*100%)/0.9),"-")</f>
        <v>0</v>
      </c>
      <c r="AG8" s="25">
        <f>IFERROR(IF(AC8&gt;=0.9,1,(AC8*100%)/0.9),"-")</f>
        <v>0</v>
      </c>
      <c r="AH8" s="94">
        <f>IFERROR(AVERAGE(AD8:AG8),"-")</f>
        <v>0</v>
      </c>
      <c r="AI8" s="98"/>
      <c r="AJ8" s="31"/>
      <c r="AK8" s="32"/>
      <c r="AL8" s="99"/>
    </row>
    <row r="9" spans="1:38" s="33" customFormat="1" ht="82.5" customHeight="1" x14ac:dyDescent="0.25">
      <c r="A9" s="882"/>
      <c r="B9" s="846"/>
      <c r="C9" s="846"/>
      <c r="D9" s="818"/>
      <c r="E9" s="958"/>
      <c r="F9" s="966"/>
      <c r="G9" s="964"/>
      <c r="H9" s="961"/>
      <c r="I9" s="818"/>
      <c r="J9" s="816"/>
      <c r="K9" s="143" t="s">
        <v>876</v>
      </c>
      <c r="L9" s="297" t="s">
        <v>877</v>
      </c>
      <c r="M9" s="297" t="s">
        <v>878</v>
      </c>
      <c r="N9" s="555">
        <v>2</v>
      </c>
      <c r="O9" s="296" t="s">
        <v>643</v>
      </c>
      <c r="P9" s="6" t="s">
        <v>879</v>
      </c>
      <c r="Q9" s="177" t="s">
        <v>265</v>
      </c>
      <c r="R9" s="50"/>
      <c r="S9" s="50"/>
      <c r="T9" s="360"/>
      <c r="U9" s="298"/>
      <c r="V9" s="50"/>
      <c r="W9" s="360"/>
      <c r="X9" s="50"/>
      <c r="Y9" s="50"/>
      <c r="Z9" s="360"/>
      <c r="AA9" s="50"/>
      <c r="AB9" s="50"/>
      <c r="AC9" s="360"/>
      <c r="AD9" s="25">
        <f>IFERROR(IF(T9&gt;=N9,1,(T9*100%)/N9),"-")</f>
        <v>0</v>
      </c>
      <c r="AE9" s="25">
        <f>IFERROR(IF(W9&gt;=N9,1,(W9*100%)/N9),"-")</f>
        <v>0</v>
      </c>
      <c r="AF9" s="25">
        <f>IFERROR(IF(Z9&gt;=N9,1,(Z9*100%)/N9),"-")</f>
        <v>0</v>
      </c>
      <c r="AG9" s="25">
        <f>IFERROR(IF(AC9&gt;=N9,1,(AC9*100%)/N9),"-")</f>
        <v>0</v>
      </c>
      <c r="AH9" s="94">
        <f>IFERROR(AVERAGE(AD9:AG9),"-")</f>
        <v>0</v>
      </c>
      <c r="AI9" s="98"/>
      <c r="AJ9" s="31"/>
      <c r="AK9" s="32"/>
      <c r="AL9" s="99"/>
    </row>
    <row r="10" spans="1:38" ht="45.6" customHeight="1" thickBot="1" x14ac:dyDescent="0.25">
      <c r="A10" s="921" t="s">
        <v>607</v>
      </c>
      <c r="B10" s="865"/>
      <c r="C10" s="865"/>
      <c r="D10" s="865"/>
      <c r="E10" s="865"/>
      <c r="F10" s="865"/>
      <c r="G10" s="865"/>
      <c r="H10" s="865"/>
      <c r="I10" s="865"/>
      <c r="J10" s="865"/>
      <c r="K10" s="865"/>
      <c r="L10" s="865"/>
      <c r="M10" s="865"/>
      <c r="N10" s="865"/>
      <c r="O10" s="865"/>
      <c r="P10" s="866"/>
      <c r="Q10" s="175" t="s">
        <v>608</v>
      </c>
      <c r="R10" s="84"/>
      <c r="S10" s="68"/>
      <c r="T10" s="834" t="str">
        <f>IFERROR(AVERAGE(#REF!),"-")</f>
        <v>-</v>
      </c>
      <c r="U10" s="84"/>
      <c r="V10" s="68"/>
      <c r="W10" s="834" t="str">
        <f>IFERROR(AVERAGE(#REF!),"-")</f>
        <v>-</v>
      </c>
      <c r="X10" s="84"/>
      <c r="Y10" s="68"/>
      <c r="Z10" s="834" t="str">
        <f>IFERROR(AVERAGE(#REF!),"-")</f>
        <v>-</v>
      </c>
      <c r="AA10" s="84"/>
      <c r="AB10" s="68"/>
      <c r="AC10" s="834" t="str">
        <f>IFERROR(AVERAGE(#REF!),"-")</f>
        <v>-</v>
      </c>
      <c r="AD10" s="105">
        <f>IFERROR(AVERAGE(AD7:AD9),"-")</f>
        <v>0</v>
      </c>
      <c r="AE10" s="106">
        <f>IFERROR(AVERAGE(AE7:AE9),"-")</f>
        <v>0</v>
      </c>
      <c r="AF10" s="106">
        <f>IFERROR(AVERAGE(AF7:AF9),"-")</f>
        <v>0</v>
      </c>
      <c r="AG10" s="51">
        <f>IFERROR(AVERAGE(AG7:AG9),"-")</f>
        <v>0</v>
      </c>
      <c r="AH10" s="835">
        <f>IFERROR(AVERAGE(AH7:AH9),"-")</f>
        <v>0</v>
      </c>
      <c r="AI10" s="100"/>
      <c r="AJ10" s="101"/>
      <c r="AK10" s="102"/>
      <c r="AL10" s="103"/>
    </row>
    <row r="11" spans="1:38" ht="26.25" thickBot="1" x14ac:dyDescent="0.25">
      <c r="R11" s="109"/>
      <c r="S11" s="120" t="s">
        <v>609</v>
      </c>
      <c r="T11" s="814"/>
      <c r="U11" s="109"/>
      <c r="V11" s="120" t="s">
        <v>610</v>
      </c>
      <c r="W11" s="814"/>
      <c r="X11" s="108"/>
      <c r="Y11" s="122" t="s">
        <v>611</v>
      </c>
      <c r="Z11" s="814"/>
      <c r="AA11" s="109"/>
      <c r="AB11" s="120" t="s">
        <v>612</v>
      </c>
      <c r="AC11" s="814"/>
      <c r="AD11" s="107"/>
      <c r="AE11" s="108"/>
      <c r="AF11" s="109"/>
      <c r="AG11" s="95" t="s">
        <v>613</v>
      </c>
      <c r="AH11" s="808"/>
    </row>
    <row r="12" spans="1:38" ht="15" x14ac:dyDescent="0.2">
      <c r="M12" s="197"/>
      <c r="N12" s="197"/>
      <c r="O12" s="197"/>
      <c r="P12" s="193"/>
      <c r="Q12" s="194"/>
      <c r="T12" s="49"/>
      <c r="Z12" s="49"/>
    </row>
    <row r="13" spans="1:38" ht="15" x14ac:dyDescent="0.25">
      <c r="M13"/>
      <c r="N13"/>
      <c r="O13"/>
      <c r="P13" s="162"/>
      <c r="Q13" s="196"/>
      <c r="T13" s="49"/>
      <c r="Z13" s="49"/>
    </row>
    <row r="14" spans="1:38" ht="15" x14ac:dyDescent="0.25">
      <c r="M14"/>
      <c r="N14"/>
      <c r="O14"/>
      <c r="P14" s="162"/>
      <c r="Q14" s="196"/>
      <c r="T14" s="49"/>
      <c r="Z14" s="49"/>
    </row>
    <row r="15" spans="1:38" ht="15" x14ac:dyDescent="0.25">
      <c r="M15"/>
      <c r="N15"/>
      <c r="O15"/>
      <c r="P15" s="162"/>
      <c r="Q15" s="196"/>
      <c r="T15" s="49"/>
      <c r="Z15" s="49"/>
    </row>
    <row r="16" spans="1:38" ht="15" x14ac:dyDescent="0.25">
      <c r="M16"/>
      <c r="N16"/>
      <c r="O16"/>
      <c r="P16" s="162"/>
      <c r="Q16" s="196"/>
      <c r="T16" s="49"/>
      <c r="Z16" s="49"/>
    </row>
    <row r="17" spans="13:26" ht="15" x14ac:dyDescent="0.25">
      <c r="M17"/>
      <c r="N17"/>
      <c r="O17"/>
      <c r="P17" s="162"/>
      <c r="Q17" s="196"/>
      <c r="T17" s="49"/>
      <c r="Z17" s="49"/>
    </row>
    <row r="18" spans="13:26" ht="15" x14ac:dyDescent="0.25">
      <c r="M18"/>
      <c r="N18"/>
      <c r="O18"/>
      <c r="P18" s="162"/>
      <c r="Q18" s="196"/>
      <c r="T18" s="49"/>
      <c r="Z18" s="49"/>
    </row>
    <row r="19" spans="13:26" ht="15" x14ac:dyDescent="0.25">
      <c r="M19"/>
      <c r="N19"/>
      <c r="O19"/>
      <c r="P19" s="162"/>
      <c r="Q19" s="196"/>
      <c r="T19" s="49"/>
      <c r="Z19" s="49"/>
    </row>
    <row r="20" spans="13:26" x14ac:dyDescent="0.2">
      <c r="T20" s="49"/>
      <c r="Z20" s="49"/>
    </row>
    <row r="21" spans="13:26" x14ac:dyDescent="0.2">
      <c r="Q21" s="195"/>
      <c r="T21" s="49"/>
      <c r="W21" s="49"/>
      <c r="Z21" s="49"/>
    </row>
    <row r="22" spans="13:26" x14ac:dyDescent="0.2">
      <c r="Q22" s="49"/>
      <c r="T22" s="49"/>
      <c r="W22" s="49"/>
      <c r="Z22" s="49"/>
    </row>
  </sheetData>
  <mergeCells count="57">
    <mergeCell ref="AH10:AH11"/>
    <mergeCell ref="A10:P10"/>
    <mergeCell ref="T10:T11"/>
    <mergeCell ref="W10:W11"/>
    <mergeCell ref="Z10:Z11"/>
    <mergeCell ref="AC10:AC11"/>
    <mergeCell ref="N5:N6"/>
    <mergeCell ref="O5:O6"/>
    <mergeCell ref="P5:P6"/>
    <mergeCell ref="Q5:Q6"/>
    <mergeCell ref="AD5:AH5"/>
    <mergeCell ref="S5:S6"/>
    <mergeCell ref="T5:T6"/>
    <mergeCell ref="U5:U6"/>
    <mergeCell ref="V5:V6"/>
    <mergeCell ref="W5:W6"/>
    <mergeCell ref="X5:X6"/>
    <mergeCell ref="Y5:Y6"/>
    <mergeCell ref="Z5:Z6"/>
    <mergeCell ref="AA5:AA6"/>
    <mergeCell ref="AB5:AB6"/>
    <mergeCell ref="AC5:AC6"/>
    <mergeCell ref="K4:Q4"/>
    <mergeCell ref="R4:AC4"/>
    <mergeCell ref="AD4:AH4"/>
    <mergeCell ref="AI4:AL5"/>
    <mergeCell ref="A5:A6"/>
    <mergeCell ref="B5:B6"/>
    <mergeCell ref="C5:C6"/>
    <mergeCell ref="D5:D6"/>
    <mergeCell ref="E5:E6"/>
    <mergeCell ref="R5:R6"/>
    <mergeCell ref="F5:F6"/>
    <mergeCell ref="G5:G6"/>
    <mergeCell ref="H5:H6"/>
    <mergeCell ref="K5:K6"/>
    <mergeCell ref="L5:L6"/>
    <mergeCell ref="M5:M6"/>
    <mergeCell ref="A1:B1"/>
    <mergeCell ref="AJ1:AL2"/>
    <mergeCell ref="A2:B3"/>
    <mergeCell ref="C2:C3"/>
    <mergeCell ref="D2:AI2"/>
    <mergeCell ref="D3:AI3"/>
    <mergeCell ref="AJ3:AL3"/>
    <mergeCell ref="C1:AI1"/>
    <mergeCell ref="A4:J4"/>
    <mergeCell ref="E7:E9"/>
    <mergeCell ref="D7:D9"/>
    <mergeCell ref="C7:C9"/>
    <mergeCell ref="B7:B9"/>
    <mergeCell ref="A7:A9"/>
    <mergeCell ref="J7:J9"/>
    <mergeCell ref="I7:I9"/>
    <mergeCell ref="H7:H9"/>
    <mergeCell ref="G7:G9"/>
    <mergeCell ref="F7:F9"/>
  </mergeCells>
  <conditionalFormatting sqref="AD7:AH9">
    <cfRule type="cellIs" dxfId="65" priority="1" operator="lessThan">
      <formula>0.6</formula>
    </cfRule>
    <cfRule type="cellIs" dxfId="64" priority="2" operator="between">
      <formula>60%</formula>
      <formula>79%</formula>
    </cfRule>
    <cfRule type="cellIs" dxfId="63" priority="3" operator="between">
      <formula>80%</formula>
      <formula>100%</formula>
    </cfRule>
  </conditionalFormatting>
  <conditionalFormatting sqref="AH10">
    <cfRule type="cellIs" dxfId="62" priority="4" operator="lessThan">
      <formula>0.6</formula>
    </cfRule>
    <cfRule type="cellIs" dxfId="61" priority="5" operator="between">
      <formula>60%</formula>
      <formula>79%</formula>
    </cfRule>
    <cfRule type="cellIs" dxfId="60" priority="6" operator="between">
      <formula>80%</formula>
      <formula>100%</formula>
    </cfRule>
  </conditionalFormatting>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86B3F-6C38-4977-BAD8-6C387416C203}">
  <dimension ref="A1:AL26"/>
  <sheetViews>
    <sheetView topLeftCell="F3" zoomScale="70" zoomScaleNormal="70" workbookViewId="0">
      <selection activeCell="R7" sqref="R7:T13"/>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4.28515625" style="28" customWidth="1"/>
    <col min="8" max="9" width="31" style="28" customWidth="1"/>
    <col min="10" max="10" width="9" style="28" customWidth="1"/>
    <col min="11" max="11" width="45.85546875" style="28" customWidth="1"/>
    <col min="12" max="12" width="16.85546875" style="28" customWidth="1"/>
    <col min="13" max="13" width="25.28515625" style="28" customWidth="1"/>
    <col min="14" max="16" width="16.5703125" style="28" customWidth="1"/>
    <col min="17" max="17" width="19.42578125" style="28" customWidth="1"/>
    <col min="18" max="18" width="38.85546875" style="28" customWidth="1"/>
    <col min="19" max="19" width="25.2851562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9.140625" style="28"/>
    <col min="40" max="40" width="11.42578125" style="28" customWidth="1"/>
    <col min="41" max="16384" width="11.42578125" style="28"/>
  </cols>
  <sheetData>
    <row r="1" spans="1:38" ht="75.75" customHeight="1" x14ac:dyDescent="0.2">
      <c r="A1" s="780" t="s">
        <v>566</v>
      </c>
      <c r="B1" s="780"/>
      <c r="C1" s="201"/>
      <c r="D1" s="781" t="s">
        <v>0</v>
      </c>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831" t="s">
        <v>880</v>
      </c>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3"/>
      <c r="AJ3" s="788">
        <v>45560</v>
      </c>
      <c r="AK3" s="789"/>
      <c r="AL3" s="789"/>
    </row>
    <row r="4" spans="1:38" ht="32.25" customHeight="1" thickBot="1" x14ac:dyDescent="0.25">
      <c r="A4" s="847" t="s">
        <v>570</v>
      </c>
      <c r="B4" s="848"/>
      <c r="C4" s="848"/>
      <c r="D4" s="848"/>
      <c r="E4" s="848"/>
      <c r="F4" s="848"/>
      <c r="G4" s="848"/>
      <c r="H4" s="848"/>
      <c r="I4" s="848"/>
      <c r="J4" s="848"/>
      <c r="K4" s="790" t="s">
        <v>571</v>
      </c>
      <c r="L4" s="790"/>
      <c r="M4" s="790"/>
      <c r="N4" s="790"/>
      <c r="O4" s="790"/>
      <c r="P4" s="790"/>
      <c r="Q4" s="790"/>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15" thickBot="1" x14ac:dyDescent="0.25">
      <c r="A5" s="791" t="s">
        <v>574</v>
      </c>
      <c r="B5" s="793" t="s">
        <v>575</v>
      </c>
      <c r="C5" s="793" t="s">
        <v>350</v>
      </c>
      <c r="D5" s="793" t="s">
        <v>351</v>
      </c>
      <c r="E5" s="793" t="s">
        <v>352</v>
      </c>
      <c r="F5" s="793" t="s">
        <v>353</v>
      </c>
      <c r="G5" s="793" t="s">
        <v>354</v>
      </c>
      <c r="H5" s="793" t="s">
        <v>209</v>
      </c>
      <c r="I5" s="190" t="s">
        <v>355</v>
      </c>
      <c r="J5" s="572" t="s">
        <v>356</v>
      </c>
      <c r="K5" s="801" t="s">
        <v>215</v>
      </c>
      <c r="L5" s="801" t="s">
        <v>218</v>
      </c>
      <c r="M5" s="801" t="s">
        <v>576</v>
      </c>
      <c r="N5" s="801" t="s">
        <v>9</v>
      </c>
      <c r="O5" s="801" t="s">
        <v>222</v>
      </c>
      <c r="P5" s="801" t="s">
        <v>577</v>
      </c>
      <c r="Q5" s="802" t="s">
        <v>10</v>
      </c>
      <c r="R5" s="797" t="s">
        <v>225</v>
      </c>
      <c r="S5" s="797" t="s">
        <v>578</v>
      </c>
      <c r="T5" s="809" t="s">
        <v>579</v>
      </c>
      <c r="U5" s="79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38" ht="25.5" x14ac:dyDescent="0.2">
      <c r="A6" s="792"/>
      <c r="B6" s="794"/>
      <c r="C6" s="794"/>
      <c r="D6" s="794"/>
      <c r="E6" s="794"/>
      <c r="F6" s="794"/>
      <c r="G6" s="794"/>
      <c r="H6" s="794"/>
      <c r="I6" s="261" t="s">
        <v>353</v>
      </c>
      <c r="J6" s="261">
        <v>2025</v>
      </c>
      <c r="K6" s="673"/>
      <c r="L6" s="673"/>
      <c r="M6" s="673"/>
      <c r="N6" s="673"/>
      <c r="O6" s="673"/>
      <c r="P6" s="673"/>
      <c r="Q6" s="803"/>
      <c r="R6" s="798"/>
      <c r="S6" s="798"/>
      <c r="T6" s="810"/>
      <c r="U6" s="79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38" s="33" customFormat="1" ht="60" customHeight="1" x14ac:dyDescent="0.25">
      <c r="A7" s="822" t="s">
        <v>373</v>
      </c>
      <c r="B7" s="822" t="s">
        <v>429</v>
      </c>
      <c r="C7" s="822" t="s">
        <v>430</v>
      </c>
      <c r="D7" s="822" t="s">
        <v>431</v>
      </c>
      <c r="E7" s="822" t="s">
        <v>432</v>
      </c>
      <c r="F7" s="822" t="s">
        <v>433</v>
      </c>
      <c r="G7" s="822" t="s">
        <v>426</v>
      </c>
      <c r="H7" s="822" t="s">
        <v>434</v>
      </c>
      <c r="I7" s="822" t="s">
        <v>435</v>
      </c>
      <c r="J7" s="850">
        <v>0.4</v>
      </c>
      <c r="K7" s="339" t="s">
        <v>881</v>
      </c>
      <c r="L7" s="6" t="s">
        <v>882</v>
      </c>
      <c r="M7" s="297" t="s">
        <v>883</v>
      </c>
      <c r="N7" s="285">
        <v>1</v>
      </c>
      <c r="O7" s="6" t="s">
        <v>594</v>
      </c>
      <c r="P7" s="6" t="s">
        <v>884</v>
      </c>
      <c r="Q7" s="177" t="s">
        <v>436</v>
      </c>
      <c r="R7" s="50"/>
      <c r="S7" s="50"/>
      <c r="T7" s="80"/>
      <c r="U7" s="50"/>
      <c r="V7" s="50"/>
      <c r="W7" s="80"/>
      <c r="X7" s="50"/>
      <c r="Y7" s="50"/>
      <c r="Z7" s="80"/>
      <c r="AA7" s="50"/>
      <c r="AB7" s="50"/>
      <c r="AC7" s="80"/>
      <c r="AD7" s="25" t="s">
        <v>102</v>
      </c>
      <c r="AE7" s="25">
        <f t="shared" ref="AE7:AE12" si="0">IFERROR(IF(W7&gt;=N7,1,(W7*100%)/N7),"-")</f>
        <v>0</v>
      </c>
      <c r="AF7" s="25">
        <f t="shared" ref="AF7:AF12" si="1">IFERROR(IF(Z7&gt;=N7,1,(Z7*100%)/N7),"-")</f>
        <v>0</v>
      </c>
      <c r="AG7" s="25">
        <f t="shared" ref="AG7:AG12" si="2">IFERROR(IF(AC7&gt;=N7,1,(AC7*100%)/N7),"-")</f>
        <v>0</v>
      </c>
      <c r="AH7" s="94">
        <f t="shared" ref="AH7:AH13" si="3">IFERROR(AVERAGE(AD7:AG7),"-")</f>
        <v>0</v>
      </c>
      <c r="AI7" s="98"/>
      <c r="AJ7" s="31"/>
      <c r="AK7" s="32"/>
      <c r="AL7" s="99"/>
    </row>
    <row r="8" spans="1:38" s="33" customFormat="1" ht="83.25" customHeight="1" x14ac:dyDescent="0.25">
      <c r="A8" s="822"/>
      <c r="B8" s="822"/>
      <c r="C8" s="822"/>
      <c r="D8" s="822"/>
      <c r="E8" s="822"/>
      <c r="F8" s="822"/>
      <c r="G8" s="822"/>
      <c r="H8" s="822"/>
      <c r="I8" s="822"/>
      <c r="J8" s="850"/>
      <c r="K8" s="339" t="s">
        <v>885</v>
      </c>
      <c r="L8" s="437" t="s">
        <v>886</v>
      </c>
      <c r="M8" s="339" t="s">
        <v>887</v>
      </c>
      <c r="N8" s="438">
        <v>1</v>
      </c>
      <c r="O8" s="437" t="s">
        <v>633</v>
      </c>
      <c r="P8" s="437" t="s">
        <v>888</v>
      </c>
      <c r="Q8" s="177" t="s">
        <v>436</v>
      </c>
      <c r="R8" s="50"/>
      <c r="S8" s="50"/>
      <c r="T8" s="80"/>
      <c r="U8" s="50"/>
      <c r="V8" s="50"/>
      <c r="W8" s="80"/>
      <c r="X8" s="50"/>
      <c r="Y8" s="50"/>
      <c r="Z8" s="80"/>
      <c r="AA8" s="50"/>
      <c r="AB8" s="50"/>
      <c r="AC8" s="80"/>
      <c r="AD8" s="25" t="s">
        <v>102</v>
      </c>
      <c r="AE8" s="25">
        <f t="shared" si="0"/>
        <v>0</v>
      </c>
      <c r="AF8" s="25">
        <f t="shared" si="1"/>
        <v>0</v>
      </c>
      <c r="AG8" s="25">
        <f t="shared" si="2"/>
        <v>0</v>
      </c>
      <c r="AH8" s="94">
        <f t="shared" si="3"/>
        <v>0</v>
      </c>
      <c r="AI8" s="98"/>
      <c r="AJ8" s="31"/>
      <c r="AK8" s="32"/>
      <c r="AL8" s="99"/>
    </row>
    <row r="9" spans="1:38" s="33" customFormat="1" ht="75.75" customHeight="1" x14ac:dyDescent="0.25">
      <c r="A9" s="822"/>
      <c r="B9" s="822"/>
      <c r="C9" s="822"/>
      <c r="D9" s="822"/>
      <c r="E9" s="822"/>
      <c r="F9" s="822"/>
      <c r="G9" s="822"/>
      <c r="H9" s="822"/>
      <c r="I9" s="822"/>
      <c r="J9" s="850"/>
      <c r="K9" s="967" t="s">
        <v>889</v>
      </c>
      <c r="L9" s="439" t="s">
        <v>890</v>
      </c>
      <c r="M9" s="439" t="s">
        <v>891</v>
      </c>
      <c r="N9" s="439">
        <v>1</v>
      </c>
      <c r="O9" s="439" t="s">
        <v>892</v>
      </c>
      <c r="P9" s="439" t="s">
        <v>893</v>
      </c>
      <c r="Q9" s="177" t="s">
        <v>436</v>
      </c>
      <c r="R9" s="50"/>
      <c r="S9" s="50"/>
      <c r="T9" s="356"/>
      <c r="U9" s="50"/>
      <c r="V9" s="50"/>
      <c r="W9" s="80"/>
      <c r="X9" s="50"/>
      <c r="Y9" s="50"/>
      <c r="Z9" s="80"/>
      <c r="AA9" s="50"/>
      <c r="AB9" s="50"/>
      <c r="AC9" s="80"/>
      <c r="AD9" s="25">
        <f>IFERROR(IF(T9&gt;=N9,1,(T9*100%)/N9),"-")</f>
        <v>0</v>
      </c>
      <c r="AE9" s="25">
        <f t="shared" si="0"/>
        <v>0</v>
      </c>
      <c r="AF9" s="25">
        <f t="shared" si="1"/>
        <v>0</v>
      </c>
      <c r="AG9" s="25">
        <f t="shared" si="2"/>
        <v>0</v>
      </c>
      <c r="AH9" s="94">
        <f t="shared" si="3"/>
        <v>0</v>
      </c>
      <c r="AI9" s="98"/>
      <c r="AJ9" s="31"/>
      <c r="AK9" s="32"/>
      <c r="AL9" s="99"/>
    </row>
    <row r="10" spans="1:38" s="33" customFormat="1" ht="80.25" customHeight="1" x14ac:dyDescent="0.25">
      <c r="A10" s="822"/>
      <c r="B10" s="822"/>
      <c r="C10" s="822"/>
      <c r="D10" s="822"/>
      <c r="E10" s="822"/>
      <c r="F10" s="822"/>
      <c r="G10" s="822"/>
      <c r="H10" s="822"/>
      <c r="I10" s="822"/>
      <c r="J10" s="850"/>
      <c r="K10" s="968"/>
      <c r="L10" s="439" t="s">
        <v>656</v>
      </c>
      <c r="M10" s="439" t="s">
        <v>894</v>
      </c>
      <c r="N10" s="482">
        <v>0.8</v>
      </c>
      <c r="O10" s="439" t="s">
        <v>895</v>
      </c>
      <c r="P10" s="439" t="s">
        <v>896</v>
      </c>
      <c r="Q10" s="177" t="s">
        <v>436</v>
      </c>
      <c r="R10" s="50"/>
      <c r="S10" s="50"/>
      <c r="T10" s="80"/>
      <c r="U10" s="50"/>
      <c r="V10" s="50"/>
      <c r="W10" s="80"/>
      <c r="X10" s="50"/>
      <c r="Y10" s="50"/>
      <c r="Z10" s="80"/>
      <c r="AA10" s="50"/>
      <c r="AB10" s="50"/>
      <c r="AC10" s="80"/>
      <c r="AD10" s="25" t="s">
        <v>102</v>
      </c>
      <c r="AE10" s="25">
        <f t="shared" si="0"/>
        <v>0</v>
      </c>
      <c r="AF10" s="25">
        <f t="shared" si="1"/>
        <v>0</v>
      </c>
      <c r="AG10" s="25">
        <f t="shared" si="2"/>
        <v>0</v>
      </c>
      <c r="AH10" s="94">
        <f t="shared" si="3"/>
        <v>0</v>
      </c>
      <c r="AI10" s="98"/>
      <c r="AJ10" s="31"/>
      <c r="AK10" s="32"/>
      <c r="AL10" s="99"/>
    </row>
    <row r="11" spans="1:38" s="33" customFormat="1" ht="80.25" customHeight="1" x14ac:dyDescent="0.25">
      <c r="A11" s="822"/>
      <c r="B11" s="822"/>
      <c r="C11" s="822"/>
      <c r="D11" s="822"/>
      <c r="E11" s="822"/>
      <c r="F11" s="822"/>
      <c r="G11" s="822"/>
      <c r="H11" s="822"/>
      <c r="I11" s="822"/>
      <c r="J11" s="850"/>
      <c r="K11" s="478" t="s">
        <v>897</v>
      </c>
      <c r="L11" s="463" t="s">
        <v>850</v>
      </c>
      <c r="M11" s="463" t="s">
        <v>898</v>
      </c>
      <c r="N11" s="576">
        <v>1</v>
      </c>
      <c r="O11" s="439" t="s">
        <v>849</v>
      </c>
      <c r="P11" s="439" t="s">
        <v>850</v>
      </c>
      <c r="Q11" s="177" t="s">
        <v>436</v>
      </c>
      <c r="R11" s="50"/>
      <c r="S11" s="50"/>
      <c r="T11" s="80"/>
      <c r="U11" s="50"/>
      <c r="V11" s="50"/>
      <c r="W11" s="80"/>
      <c r="X11" s="50"/>
      <c r="Y11" s="50"/>
      <c r="Z11" s="80"/>
      <c r="AA11" s="50"/>
      <c r="AB11" s="50"/>
      <c r="AC11" s="80"/>
      <c r="AD11" s="25" t="s">
        <v>102</v>
      </c>
      <c r="AE11" s="25">
        <f t="shared" si="0"/>
        <v>0</v>
      </c>
      <c r="AF11" s="25">
        <f t="shared" si="1"/>
        <v>0</v>
      </c>
      <c r="AG11" s="25">
        <f t="shared" si="2"/>
        <v>0</v>
      </c>
      <c r="AH11" s="94">
        <f t="shared" si="3"/>
        <v>0</v>
      </c>
      <c r="AI11" s="98"/>
      <c r="AJ11" s="31"/>
      <c r="AK11" s="32"/>
      <c r="AL11" s="99"/>
    </row>
    <row r="12" spans="1:38" s="33" customFormat="1" ht="80.25" customHeight="1" x14ac:dyDescent="0.25">
      <c r="A12" s="838" t="s">
        <v>440</v>
      </c>
      <c r="B12" s="838" t="s">
        <v>441</v>
      </c>
      <c r="C12" s="838" t="s">
        <v>442</v>
      </c>
      <c r="D12" s="838" t="s">
        <v>443</v>
      </c>
      <c r="E12" s="838" t="s">
        <v>444</v>
      </c>
      <c r="F12" s="838" t="s">
        <v>445</v>
      </c>
      <c r="G12" s="853">
        <v>0.8</v>
      </c>
      <c r="H12" s="838" t="s">
        <v>446</v>
      </c>
      <c r="I12" s="838" t="s">
        <v>435</v>
      </c>
      <c r="J12" s="852">
        <v>0.4</v>
      </c>
      <c r="K12" s="471" t="s">
        <v>899</v>
      </c>
      <c r="L12" s="570" t="s">
        <v>900</v>
      </c>
      <c r="M12" s="570" t="s">
        <v>901</v>
      </c>
      <c r="N12" s="571">
        <v>0.1</v>
      </c>
      <c r="O12" s="439" t="s">
        <v>653</v>
      </c>
      <c r="P12" s="588" t="s">
        <v>1182</v>
      </c>
      <c r="Q12" s="177" t="s">
        <v>436</v>
      </c>
      <c r="R12" s="50"/>
      <c r="S12" s="50"/>
      <c r="T12" s="80"/>
      <c r="U12" s="50"/>
      <c r="V12" s="50"/>
      <c r="W12" s="80"/>
      <c r="X12" s="50"/>
      <c r="Y12" s="50"/>
      <c r="Z12" s="80"/>
      <c r="AA12" s="50"/>
      <c r="AB12" s="50"/>
      <c r="AC12" s="80"/>
      <c r="AD12" s="25" t="s">
        <v>102</v>
      </c>
      <c r="AE12" s="25">
        <f t="shared" si="0"/>
        <v>0</v>
      </c>
      <c r="AF12" s="25">
        <f t="shared" si="1"/>
        <v>0</v>
      </c>
      <c r="AG12" s="25">
        <f t="shared" si="2"/>
        <v>0</v>
      </c>
      <c r="AH12" s="94">
        <f t="shared" si="3"/>
        <v>0</v>
      </c>
      <c r="AI12" s="98"/>
      <c r="AJ12" s="31"/>
      <c r="AK12" s="32"/>
      <c r="AL12" s="99"/>
    </row>
    <row r="13" spans="1:38" s="33" customFormat="1" ht="85.5" customHeight="1" x14ac:dyDescent="0.25">
      <c r="A13" s="822"/>
      <c r="B13" s="822"/>
      <c r="C13" s="822"/>
      <c r="D13" s="822"/>
      <c r="E13" s="822"/>
      <c r="F13" s="822"/>
      <c r="G13" s="850"/>
      <c r="H13" s="822"/>
      <c r="I13" s="822"/>
      <c r="J13" s="853"/>
      <c r="K13" s="340" t="s">
        <v>902</v>
      </c>
      <c r="L13" s="412" t="s">
        <v>903</v>
      </c>
      <c r="M13" s="297" t="s">
        <v>904</v>
      </c>
      <c r="N13" s="161" t="s">
        <v>387</v>
      </c>
      <c r="O13" s="6" t="s">
        <v>643</v>
      </c>
      <c r="P13" s="6" t="s">
        <v>905</v>
      </c>
      <c r="Q13" s="177" t="s">
        <v>436</v>
      </c>
      <c r="R13" s="50"/>
      <c r="S13" s="50"/>
      <c r="T13" s="80"/>
      <c r="U13" s="50"/>
      <c r="V13" s="50"/>
      <c r="W13" s="80"/>
      <c r="X13" s="50"/>
      <c r="Y13" s="50"/>
      <c r="Z13" s="80"/>
      <c r="AA13" s="50"/>
      <c r="AB13" s="50"/>
      <c r="AC13" s="80"/>
      <c r="AD13" s="25" t="s">
        <v>102</v>
      </c>
      <c r="AE13" s="25">
        <f>IFERROR(IF(W13&gt;=0.9,1,(W13*100%)/0.9),"-")</f>
        <v>0</v>
      </c>
      <c r="AF13" s="25">
        <f>IFERROR(IF(Z13&gt;=0.9,1,(Z13*100%)/0.9),"-")</f>
        <v>0</v>
      </c>
      <c r="AG13" s="25">
        <f>IFERROR(IF(AC13&gt;=0.9,1,(AC13*100%)/0.9),"-")</f>
        <v>0</v>
      </c>
      <c r="AH13" s="94">
        <f t="shared" si="3"/>
        <v>0</v>
      </c>
      <c r="AI13" s="98"/>
      <c r="AJ13" s="31"/>
      <c r="AK13" s="32"/>
      <c r="AL13" s="99"/>
    </row>
    <row r="14" spans="1:38" ht="45.6" customHeight="1" thickBot="1" x14ac:dyDescent="0.25">
      <c r="A14" s="819" t="s">
        <v>607</v>
      </c>
      <c r="B14" s="820"/>
      <c r="C14" s="820"/>
      <c r="D14" s="820"/>
      <c r="E14" s="820"/>
      <c r="F14" s="820"/>
      <c r="G14" s="820"/>
      <c r="H14" s="820"/>
      <c r="I14" s="820"/>
      <c r="J14" s="820"/>
      <c r="K14" s="820"/>
      <c r="L14" s="865"/>
      <c r="M14" s="865"/>
      <c r="N14" s="865"/>
      <c r="O14" s="865"/>
      <c r="P14" s="866"/>
      <c r="Q14" s="175" t="s">
        <v>608</v>
      </c>
      <c r="R14" s="84"/>
      <c r="S14" s="68"/>
      <c r="T14" s="834" t="str">
        <f>IFERROR(AVERAGE(#REF!),"-")</f>
        <v>-</v>
      </c>
      <c r="U14" s="84"/>
      <c r="V14" s="68"/>
      <c r="W14" s="834" t="str">
        <f>IFERROR(AVERAGE(#REF!),"-")</f>
        <v>-</v>
      </c>
      <c r="X14" s="84"/>
      <c r="Y14" s="68"/>
      <c r="Z14" s="834" t="str">
        <f>IFERROR(AVERAGE(#REF!),"-")</f>
        <v>-</v>
      </c>
      <c r="AA14" s="84"/>
      <c r="AB14" s="68"/>
      <c r="AC14" s="834" t="str">
        <f>IFERROR(AVERAGE(#REF!),"-")</f>
        <v>-</v>
      </c>
      <c r="AD14" s="105">
        <f>IFERROR(AVERAGE(AD7:AD13),"-")</f>
        <v>0</v>
      </c>
      <c r="AE14" s="106">
        <f>IFERROR(AVERAGE(AE7:AE13),"-")</f>
        <v>0</v>
      </c>
      <c r="AF14" s="106">
        <f>IFERROR(AVERAGE(AF7:AF13),"-")</f>
        <v>0</v>
      </c>
      <c r="AG14" s="51">
        <f>IFERROR(AVERAGE(AG7:AG13),"-")</f>
        <v>0</v>
      </c>
      <c r="AH14" s="835">
        <f>IFERROR(AVERAGE(AH7:AH13),"-")</f>
        <v>0</v>
      </c>
      <c r="AI14" s="100"/>
      <c r="AJ14" s="101"/>
      <c r="AK14" s="102"/>
      <c r="AL14" s="103"/>
    </row>
    <row r="15" spans="1:38" ht="26.25" thickBot="1" x14ac:dyDescent="0.25">
      <c r="R15" s="109"/>
      <c r="S15" s="120" t="s">
        <v>609</v>
      </c>
      <c r="T15" s="814"/>
      <c r="U15" s="109"/>
      <c r="V15" s="120" t="s">
        <v>610</v>
      </c>
      <c r="W15" s="814"/>
      <c r="X15" s="108"/>
      <c r="Y15" s="122" t="s">
        <v>611</v>
      </c>
      <c r="Z15" s="814"/>
      <c r="AA15" s="109"/>
      <c r="AB15" s="120" t="s">
        <v>612</v>
      </c>
      <c r="AC15" s="814"/>
      <c r="AD15" s="107"/>
      <c r="AE15" s="108"/>
      <c r="AF15" s="109"/>
      <c r="AG15" s="95" t="s">
        <v>613</v>
      </c>
      <c r="AH15" s="808"/>
    </row>
    <row r="16" spans="1:38" ht="15" x14ac:dyDescent="0.2">
      <c r="M16" s="197"/>
      <c r="N16" s="197"/>
      <c r="O16" s="197"/>
      <c r="P16" s="193"/>
      <c r="Q16" s="194"/>
      <c r="T16" s="49"/>
      <c r="Z16" s="49"/>
    </row>
    <row r="17" spans="13:26" ht="15" x14ac:dyDescent="0.25">
      <c r="M17"/>
      <c r="N17"/>
      <c r="O17"/>
      <c r="P17" s="162"/>
      <c r="Q17" s="196"/>
      <c r="T17" s="49"/>
      <c r="Z17" s="49"/>
    </row>
    <row r="18" spans="13:26" ht="15" x14ac:dyDescent="0.25">
      <c r="M18"/>
      <c r="N18"/>
      <c r="O18"/>
      <c r="P18" s="162"/>
      <c r="Q18" s="196"/>
      <c r="T18" s="49"/>
      <c r="Z18" s="49"/>
    </row>
    <row r="19" spans="13:26" ht="15" x14ac:dyDescent="0.25">
      <c r="M19"/>
      <c r="N19"/>
      <c r="O19"/>
      <c r="P19" s="162"/>
      <c r="Q19" s="196"/>
      <c r="T19" s="49"/>
      <c r="Z19" s="49"/>
    </row>
    <row r="20" spans="13:26" ht="15" x14ac:dyDescent="0.25">
      <c r="M20"/>
      <c r="N20"/>
      <c r="O20"/>
      <c r="P20" s="162"/>
      <c r="Q20" s="196"/>
      <c r="T20" s="49"/>
      <c r="Z20" s="49"/>
    </row>
    <row r="21" spans="13:26" ht="15" x14ac:dyDescent="0.25">
      <c r="M21"/>
      <c r="N21"/>
      <c r="O21"/>
      <c r="P21" s="162"/>
      <c r="Q21" s="196"/>
      <c r="T21" s="49"/>
      <c r="Z21" s="49"/>
    </row>
    <row r="22" spans="13:26" ht="15" x14ac:dyDescent="0.25">
      <c r="M22"/>
      <c r="N22"/>
      <c r="O22"/>
      <c r="P22" s="162"/>
      <c r="Q22" s="196"/>
      <c r="T22" s="49"/>
      <c r="Z22" s="49"/>
    </row>
    <row r="23" spans="13:26" ht="15" x14ac:dyDescent="0.25">
      <c r="M23"/>
      <c r="N23"/>
      <c r="O23"/>
      <c r="P23" s="162"/>
      <c r="Q23" s="196"/>
      <c r="T23" s="49"/>
      <c r="Z23" s="49"/>
    </row>
    <row r="24" spans="13:26" x14ac:dyDescent="0.2">
      <c r="T24" s="49"/>
      <c r="Z24" s="49"/>
    </row>
    <row r="25" spans="13:26" x14ac:dyDescent="0.2">
      <c r="Q25" s="195"/>
      <c r="T25" s="49"/>
      <c r="W25" s="49"/>
      <c r="Z25" s="49"/>
    </row>
    <row r="26" spans="13:26" x14ac:dyDescent="0.2">
      <c r="Q26" s="49"/>
      <c r="T26" s="49"/>
      <c r="W26" s="49"/>
      <c r="Z26" s="49"/>
    </row>
  </sheetData>
  <mergeCells count="68">
    <mergeCell ref="K9:K10"/>
    <mergeCell ref="A4:J4"/>
    <mergeCell ref="A12:A13"/>
    <mergeCell ref="B12:B13"/>
    <mergeCell ref="A1:B1"/>
    <mergeCell ref="D1:AI1"/>
    <mergeCell ref="AI4:AL5"/>
    <mergeCell ref="A5:A6"/>
    <mergeCell ref="B5:B6"/>
    <mergeCell ref="C5:C6"/>
    <mergeCell ref="D5:D6"/>
    <mergeCell ref="E5:E6"/>
    <mergeCell ref="L5:L6"/>
    <mergeCell ref="K4:Q4"/>
    <mergeCell ref="R4:AC4"/>
    <mergeCell ref="AD4:AH4"/>
    <mergeCell ref="AJ1:AL2"/>
    <mergeCell ref="A2:B3"/>
    <mergeCell ref="C2:C3"/>
    <mergeCell ref="D2:AI2"/>
    <mergeCell ref="D3:AI3"/>
    <mergeCell ref="AJ3:AL3"/>
    <mergeCell ref="F5:F6"/>
    <mergeCell ref="G5:G6"/>
    <mergeCell ref="H5:H6"/>
    <mergeCell ref="K5:K6"/>
    <mergeCell ref="X5:X6"/>
    <mergeCell ref="M5:M6"/>
    <mergeCell ref="N5:N6"/>
    <mergeCell ref="O5:O6"/>
    <mergeCell ref="P5:P6"/>
    <mergeCell ref="Q5:Q6"/>
    <mergeCell ref="R5:R6"/>
    <mergeCell ref="S5:S6"/>
    <mergeCell ref="T5:T6"/>
    <mergeCell ref="U5:U6"/>
    <mergeCell ref="V5:V6"/>
    <mergeCell ref="W5:W6"/>
    <mergeCell ref="AH14:AH15"/>
    <mergeCell ref="Y5:Y6"/>
    <mergeCell ref="Z5:Z6"/>
    <mergeCell ref="AA5:AA6"/>
    <mergeCell ref="AB5:AB6"/>
    <mergeCell ref="AC5:AC6"/>
    <mergeCell ref="AD5:AH5"/>
    <mergeCell ref="A14:P14"/>
    <mergeCell ref="T14:T15"/>
    <mergeCell ref="W14:W15"/>
    <mergeCell ref="Z14:Z15"/>
    <mergeCell ref="AC14:AC15"/>
    <mergeCell ref="H12:H13"/>
    <mergeCell ref="I12:I13"/>
    <mergeCell ref="J12:J13"/>
    <mergeCell ref="C12:C13"/>
    <mergeCell ref="D12:D13"/>
    <mergeCell ref="E12:E13"/>
    <mergeCell ref="F12:F13"/>
    <mergeCell ref="G12:G13"/>
    <mergeCell ref="J7:J11"/>
    <mergeCell ref="I7:I11"/>
    <mergeCell ref="H7:H11"/>
    <mergeCell ref="G7:G11"/>
    <mergeCell ref="A7:A11"/>
    <mergeCell ref="F7:F11"/>
    <mergeCell ref="E7:E11"/>
    <mergeCell ref="D7:D11"/>
    <mergeCell ref="C7:C11"/>
    <mergeCell ref="B7:B11"/>
  </mergeCells>
  <conditionalFormatting sqref="AD7:AH13">
    <cfRule type="cellIs" dxfId="59" priority="1" operator="lessThan">
      <formula>0.6</formula>
    </cfRule>
    <cfRule type="cellIs" dxfId="58" priority="2" operator="between">
      <formula>60%</formula>
      <formula>79%</formula>
    </cfRule>
    <cfRule type="cellIs" dxfId="57" priority="3" operator="between">
      <formula>80%</formula>
      <formula>100%</formula>
    </cfRule>
  </conditionalFormatting>
  <conditionalFormatting sqref="AH14">
    <cfRule type="cellIs" dxfId="56" priority="4" operator="lessThan">
      <formula>0.6</formula>
    </cfRule>
    <cfRule type="cellIs" dxfId="55" priority="5" operator="between">
      <formula>60%</formula>
      <formula>79%</formula>
    </cfRule>
    <cfRule type="cellIs" dxfId="54" priority="6" operator="between">
      <formula>80%</formula>
      <formula>100%</formula>
    </cfRule>
  </conditionalFormatting>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ECF52-C68D-4567-B56C-240E34227E22}">
  <dimension ref="A1:AL26"/>
  <sheetViews>
    <sheetView topLeftCell="I2" zoomScale="70" zoomScaleNormal="70" workbookViewId="0">
      <selection activeCell="R7" sqref="R7:T13"/>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3.42578125" style="28" customWidth="1"/>
    <col min="8" max="9" width="31" style="28" customWidth="1"/>
    <col min="10" max="10" width="11.7109375" style="28" customWidth="1"/>
    <col min="11" max="11" width="37.140625" style="28" customWidth="1"/>
    <col min="12" max="12" width="16.85546875" style="28" customWidth="1"/>
    <col min="13" max="13" width="25.28515625" style="28" customWidth="1"/>
    <col min="14" max="14" width="13.85546875" style="28" customWidth="1"/>
    <col min="15" max="15" width="11.85546875" style="28" customWidth="1"/>
    <col min="16" max="16" width="22.140625" style="28" customWidth="1"/>
    <col min="17" max="17" width="19.42578125" style="28" customWidth="1"/>
    <col min="18" max="18" width="51.85546875" style="28" customWidth="1"/>
    <col min="19" max="19" width="22.8554687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9.140625" style="28"/>
    <col min="40" max="40" width="11.42578125" style="28" customWidth="1"/>
    <col min="41" max="16384" width="11.42578125" style="28"/>
  </cols>
  <sheetData>
    <row r="1" spans="1:38" ht="75.75" customHeight="1" x14ac:dyDescent="0.2">
      <c r="A1" s="780" t="s">
        <v>566</v>
      </c>
      <c r="B1" s="780"/>
      <c r="C1" s="781" t="s">
        <v>0</v>
      </c>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831" t="s">
        <v>906</v>
      </c>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833"/>
      <c r="AJ3" s="788">
        <v>45560</v>
      </c>
      <c r="AK3" s="789"/>
      <c r="AL3" s="789"/>
    </row>
    <row r="4" spans="1:38" ht="32.25" customHeight="1" thickBot="1" x14ac:dyDescent="0.25">
      <c r="A4" s="847" t="s">
        <v>570</v>
      </c>
      <c r="B4" s="848"/>
      <c r="C4" s="848"/>
      <c r="D4" s="848"/>
      <c r="E4" s="848"/>
      <c r="F4" s="848"/>
      <c r="G4" s="848"/>
      <c r="H4" s="848"/>
      <c r="I4" s="848"/>
      <c r="J4" s="848"/>
      <c r="K4" s="790" t="s">
        <v>571</v>
      </c>
      <c r="L4" s="790"/>
      <c r="M4" s="790"/>
      <c r="N4" s="790"/>
      <c r="O4" s="790"/>
      <c r="P4" s="790"/>
      <c r="Q4" s="790"/>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15" thickBot="1" x14ac:dyDescent="0.25">
      <c r="A5" s="791" t="s">
        <v>574</v>
      </c>
      <c r="B5" s="793" t="s">
        <v>575</v>
      </c>
      <c r="C5" s="793" t="s">
        <v>350</v>
      </c>
      <c r="D5" s="793" t="s">
        <v>351</v>
      </c>
      <c r="E5" s="793" t="s">
        <v>352</v>
      </c>
      <c r="F5" s="793" t="s">
        <v>353</v>
      </c>
      <c r="G5" s="793" t="s">
        <v>354</v>
      </c>
      <c r="H5" s="793" t="s">
        <v>209</v>
      </c>
      <c r="I5" s="190" t="s">
        <v>355</v>
      </c>
      <c r="J5" s="572" t="s">
        <v>356</v>
      </c>
      <c r="K5" s="869" t="s">
        <v>215</v>
      </c>
      <c r="L5" s="869" t="s">
        <v>218</v>
      </c>
      <c r="M5" s="869" t="s">
        <v>576</v>
      </c>
      <c r="N5" s="869" t="s">
        <v>9</v>
      </c>
      <c r="O5" s="869" t="s">
        <v>222</v>
      </c>
      <c r="P5" s="869" t="s">
        <v>577</v>
      </c>
      <c r="Q5" s="872" t="s">
        <v>10</v>
      </c>
      <c r="R5" s="797" t="s">
        <v>225</v>
      </c>
      <c r="S5" s="797" t="s">
        <v>578</v>
      </c>
      <c r="T5" s="809" t="s">
        <v>579</v>
      </c>
      <c r="U5" s="79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38" ht="25.5" x14ac:dyDescent="0.2">
      <c r="A6" s="792"/>
      <c r="B6" s="794"/>
      <c r="C6" s="794"/>
      <c r="D6" s="794"/>
      <c r="E6" s="794"/>
      <c r="F6" s="794"/>
      <c r="G6" s="794"/>
      <c r="H6" s="794"/>
      <c r="I6" s="261" t="s">
        <v>353</v>
      </c>
      <c r="J6" s="424">
        <v>2025</v>
      </c>
      <c r="K6" s="979"/>
      <c r="L6" s="870"/>
      <c r="M6" s="870"/>
      <c r="N6" s="870"/>
      <c r="O6" s="870"/>
      <c r="P6" s="870"/>
      <c r="Q6" s="873"/>
      <c r="R6" s="798"/>
      <c r="S6" s="798"/>
      <c r="T6" s="810"/>
      <c r="U6" s="79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38" s="33" customFormat="1" ht="69.75" customHeight="1" x14ac:dyDescent="0.25">
      <c r="A7" s="822" t="s">
        <v>373</v>
      </c>
      <c r="B7" s="340" t="s">
        <v>399</v>
      </c>
      <c r="C7" s="340" t="s">
        <v>400</v>
      </c>
      <c r="D7" s="340" t="s">
        <v>907</v>
      </c>
      <c r="E7" s="340" t="s">
        <v>416</v>
      </c>
      <c r="F7" s="340" t="s">
        <v>417</v>
      </c>
      <c r="G7" s="362">
        <v>0.8</v>
      </c>
      <c r="H7" s="340" t="s">
        <v>418</v>
      </c>
      <c r="I7" s="340" t="s">
        <v>419</v>
      </c>
      <c r="J7" s="362">
        <v>0.25</v>
      </c>
      <c r="K7" s="339" t="s">
        <v>908</v>
      </c>
      <c r="L7" s="339" t="s">
        <v>909</v>
      </c>
      <c r="M7" s="339" t="s">
        <v>910</v>
      </c>
      <c r="N7" s="339">
        <v>1</v>
      </c>
      <c r="O7" s="339" t="s">
        <v>594</v>
      </c>
      <c r="P7" s="339" t="s">
        <v>911</v>
      </c>
      <c r="Q7" s="348" t="s">
        <v>256</v>
      </c>
      <c r="R7" s="298"/>
      <c r="S7" s="50"/>
      <c r="T7" s="358"/>
      <c r="U7" s="298"/>
      <c r="V7" s="50"/>
      <c r="W7" s="348"/>
      <c r="X7" s="50"/>
      <c r="Y7" s="50"/>
      <c r="Z7" s="348"/>
      <c r="AA7" s="50"/>
      <c r="AB7" s="50"/>
      <c r="AC7" s="348"/>
      <c r="AD7" s="25">
        <f>IFERROR(IF(T7&gt;=N7,1,(T7*100%)/N7),"-")</f>
        <v>0</v>
      </c>
      <c r="AE7" s="25">
        <f t="shared" ref="AE7:AE13" si="0">IFERROR(IF(W7&gt;=N7,1,(W7*100%)/N7),"-")</f>
        <v>0</v>
      </c>
      <c r="AF7" s="25">
        <f t="shared" ref="AF7:AF13" si="1">IFERROR(IF(Z7&gt;=N7,1,(Z7*100%)/N7),"-")</f>
        <v>0</v>
      </c>
      <c r="AG7" s="25">
        <f t="shared" ref="AG7:AG13" si="2">IFERROR(IF(AC7&gt;=N7,1,(AC7*100%)/N7),"-")</f>
        <v>0</v>
      </c>
      <c r="AH7" s="94">
        <f t="shared" ref="AH7:AH13" si="3">IFERROR(AVERAGE(AD7:AG7),"-")</f>
        <v>0</v>
      </c>
      <c r="AI7" s="98"/>
      <c r="AJ7" s="31"/>
      <c r="AK7" s="32"/>
      <c r="AL7" s="99"/>
    </row>
    <row r="8" spans="1:38" s="33" customFormat="1" ht="76.5" x14ac:dyDescent="0.25">
      <c r="A8" s="822"/>
      <c r="B8" s="974" t="s">
        <v>429</v>
      </c>
      <c r="C8" s="974" t="s">
        <v>743</v>
      </c>
      <c r="D8" s="974" t="s">
        <v>437</v>
      </c>
      <c r="E8" s="974" t="s">
        <v>432</v>
      </c>
      <c r="F8" s="974" t="s">
        <v>433</v>
      </c>
      <c r="G8" s="974" t="s">
        <v>426</v>
      </c>
      <c r="H8" s="974" t="s">
        <v>434</v>
      </c>
      <c r="I8" s="974" t="s">
        <v>435</v>
      </c>
      <c r="J8" s="971">
        <v>0.4</v>
      </c>
      <c r="K8" s="969" t="s">
        <v>912</v>
      </c>
      <c r="L8" s="339" t="s">
        <v>913</v>
      </c>
      <c r="M8" s="339" t="s">
        <v>914</v>
      </c>
      <c r="N8" s="436">
        <v>0.7</v>
      </c>
      <c r="O8" s="339" t="s">
        <v>594</v>
      </c>
      <c r="P8" s="439" t="s">
        <v>915</v>
      </c>
      <c r="Q8" s="348" t="s">
        <v>256</v>
      </c>
      <c r="R8" s="50"/>
      <c r="S8" s="50"/>
      <c r="T8" s="348"/>
      <c r="U8" s="298"/>
      <c r="V8" s="50"/>
      <c r="W8" s="348"/>
      <c r="X8" s="50"/>
      <c r="Y8" s="50"/>
      <c r="Z8" s="348"/>
      <c r="AA8" s="50"/>
      <c r="AB8" s="50"/>
      <c r="AC8" s="348"/>
      <c r="AD8" s="25" t="s">
        <v>102</v>
      </c>
      <c r="AE8" s="25">
        <f t="shared" si="0"/>
        <v>0</v>
      </c>
      <c r="AF8" s="25">
        <f t="shared" si="1"/>
        <v>0</v>
      </c>
      <c r="AG8" s="25">
        <f t="shared" si="2"/>
        <v>0</v>
      </c>
      <c r="AH8" s="94">
        <f t="shared" si="3"/>
        <v>0</v>
      </c>
      <c r="AI8" s="98"/>
      <c r="AJ8" s="31"/>
      <c r="AK8" s="32"/>
      <c r="AL8" s="99"/>
    </row>
    <row r="9" spans="1:38" s="33" customFormat="1" ht="76.5" x14ac:dyDescent="0.25">
      <c r="A9" s="822"/>
      <c r="B9" s="975"/>
      <c r="C9" s="975"/>
      <c r="D9" s="976"/>
      <c r="E9" s="975"/>
      <c r="F9" s="975"/>
      <c r="G9" s="975"/>
      <c r="H9" s="975"/>
      <c r="I9" s="975"/>
      <c r="J9" s="972"/>
      <c r="K9" s="970"/>
      <c r="L9" s="339" t="s">
        <v>916</v>
      </c>
      <c r="M9" s="339" t="s">
        <v>917</v>
      </c>
      <c r="N9" s="436">
        <v>0.3</v>
      </c>
      <c r="O9" s="339" t="s">
        <v>594</v>
      </c>
      <c r="P9" s="439" t="s">
        <v>918</v>
      </c>
      <c r="Q9" s="348" t="s">
        <v>256</v>
      </c>
      <c r="R9" s="50"/>
      <c r="S9" s="50"/>
      <c r="T9" s="348"/>
      <c r="U9" s="298"/>
      <c r="V9" s="50"/>
      <c r="W9" s="348"/>
      <c r="X9" s="50"/>
      <c r="Y9" s="50"/>
      <c r="Z9" s="348"/>
      <c r="AA9" s="50"/>
      <c r="AB9" s="50"/>
      <c r="AC9" s="348"/>
      <c r="AD9" s="25" t="s">
        <v>102</v>
      </c>
      <c r="AE9" s="25">
        <f t="shared" si="0"/>
        <v>0</v>
      </c>
      <c r="AF9" s="25">
        <f t="shared" si="1"/>
        <v>0</v>
      </c>
      <c r="AG9" s="25">
        <f t="shared" si="2"/>
        <v>0</v>
      </c>
      <c r="AH9" s="94">
        <f t="shared" si="3"/>
        <v>0</v>
      </c>
      <c r="AI9" s="98"/>
      <c r="AJ9" s="31"/>
      <c r="AK9" s="32"/>
      <c r="AL9" s="99"/>
    </row>
    <row r="10" spans="1:38" s="33" customFormat="1" ht="71.25" customHeight="1" x14ac:dyDescent="0.25">
      <c r="A10" s="822"/>
      <c r="B10" s="975"/>
      <c r="C10" s="975"/>
      <c r="D10" s="974" t="s">
        <v>439</v>
      </c>
      <c r="E10" s="975"/>
      <c r="F10" s="975"/>
      <c r="G10" s="975"/>
      <c r="H10" s="975"/>
      <c r="I10" s="975"/>
      <c r="J10" s="972"/>
      <c r="K10" s="339" t="s">
        <v>919</v>
      </c>
      <c r="L10" s="339" t="s">
        <v>920</v>
      </c>
      <c r="M10" s="339" t="s">
        <v>921</v>
      </c>
      <c r="N10" s="339">
        <v>1</v>
      </c>
      <c r="O10" s="339" t="s">
        <v>594</v>
      </c>
      <c r="P10" s="339" t="s">
        <v>922</v>
      </c>
      <c r="Q10" s="348" t="s">
        <v>256</v>
      </c>
      <c r="R10" s="50"/>
      <c r="S10" s="50"/>
      <c r="T10" s="348"/>
      <c r="U10" s="298"/>
      <c r="V10" s="50"/>
      <c r="W10" s="348"/>
      <c r="X10" s="50"/>
      <c r="Y10" s="50"/>
      <c r="Z10" s="348"/>
      <c r="AA10" s="50"/>
      <c r="AB10" s="50"/>
      <c r="AC10" s="348"/>
      <c r="AD10" s="25" t="s">
        <v>102</v>
      </c>
      <c r="AE10" s="25">
        <f t="shared" si="0"/>
        <v>0</v>
      </c>
      <c r="AF10" s="25">
        <f t="shared" si="1"/>
        <v>0</v>
      </c>
      <c r="AG10" s="25">
        <f t="shared" si="2"/>
        <v>0</v>
      </c>
      <c r="AH10" s="94">
        <f t="shared" si="3"/>
        <v>0</v>
      </c>
      <c r="AI10" s="98"/>
      <c r="AJ10" s="31"/>
      <c r="AK10" s="32"/>
      <c r="AL10" s="99"/>
    </row>
    <row r="11" spans="1:38" s="33" customFormat="1" ht="79.5" customHeight="1" x14ac:dyDescent="0.25">
      <c r="A11" s="822"/>
      <c r="B11" s="975"/>
      <c r="C11" s="975"/>
      <c r="D11" s="975"/>
      <c r="E11" s="975"/>
      <c r="F11" s="975"/>
      <c r="G11" s="975"/>
      <c r="H11" s="975"/>
      <c r="I11" s="975"/>
      <c r="J11" s="972"/>
      <c r="K11" s="339" t="s">
        <v>923</v>
      </c>
      <c r="L11" s="339" t="s">
        <v>924</v>
      </c>
      <c r="M11" s="339" t="s">
        <v>925</v>
      </c>
      <c r="N11" s="339">
        <v>1</v>
      </c>
      <c r="O11" s="339" t="s">
        <v>594</v>
      </c>
      <c r="P11" s="339" t="s">
        <v>926</v>
      </c>
      <c r="Q11" s="348" t="s">
        <v>256</v>
      </c>
      <c r="R11" s="50"/>
      <c r="S11" s="50"/>
      <c r="T11" s="348"/>
      <c r="U11" s="298"/>
      <c r="V11" s="50"/>
      <c r="W11" s="348"/>
      <c r="X11" s="50"/>
      <c r="Y11" s="50"/>
      <c r="Z11" s="348"/>
      <c r="AA11" s="50"/>
      <c r="AB11" s="50"/>
      <c r="AC11" s="348"/>
      <c r="AD11" s="25" t="s">
        <v>102</v>
      </c>
      <c r="AE11" s="25">
        <f t="shared" si="0"/>
        <v>0</v>
      </c>
      <c r="AF11" s="25">
        <f t="shared" si="1"/>
        <v>0</v>
      </c>
      <c r="AG11" s="25">
        <f t="shared" si="2"/>
        <v>0</v>
      </c>
      <c r="AH11" s="94">
        <f t="shared" si="3"/>
        <v>0</v>
      </c>
      <c r="AI11" s="98"/>
      <c r="AJ11" s="31"/>
      <c r="AK11" s="32"/>
      <c r="AL11" s="99"/>
    </row>
    <row r="12" spans="1:38" s="33" customFormat="1" ht="79.5" customHeight="1" x14ac:dyDescent="0.25">
      <c r="A12" s="822"/>
      <c r="B12" s="975"/>
      <c r="C12" s="975"/>
      <c r="D12" s="975"/>
      <c r="E12" s="975"/>
      <c r="F12" s="975"/>
      <c r="G12" s="975"/>
      <c r="H12" s="975"/>
      <c r="I12" s="975"/>
      <c r="J12" s="972"/>
      <c r="K12" s="977" t="s">
        <v>927</v>
      </c>
      <c r="L12" s="439" t="s">
        <v>890</v>
      </c>
      <c r="M12" s="439" t="s">
        <v>928</v>
      </c>
      <c r="N12" s="439">
        <v>1</v>
      </c>
      <c r="O12" s="439" t="s">
        <v>892</v>
      </c>
      <c r="P12" s="439" t="s">
        <v>893</v>
      </c>
      <c r="Q12" s="466" t="s">
        <v>256</v>
      </c>
      <c r="R12" s="50"/>
      <c r="S12" s="50"/>
      <c r="T12" s="358"/>
      <c r="U12" s="298"/>
      <c r="V12" s="50"/>
      <c r="W12" s="348"/>
      <c r="X12" s="50"/>
      <c r="Y12" s="50"/>
      <c r="Z12" s="348"/>
      <c r="AA12" s="50"/>
      <c r="AB12" s="50"/>
      <c r="AC12" s="348"/>
      <c r="AD12" s="25">
        <f>IFERROR(IF(T12&gt;=N12,1,(T12*100%)/N12),"-")</f>
        <v>0</v>
      </c>
      <c r="AE12" s="25">
        <f t="shared" si="0"/>
        <v>0</v>
      </c>
      <c r="AF12" s="25">
        <f t="shared" si="1"/>
        <v>0</v>
      </c>
      <c r="AG12" s="25">
        <f t="shared" si="2"/>
        <v>0</v>
      </c>
      <c r="AH12" s="94">
        <f t="shared" si="3"/>
        <v>0</v>
      </c>
      <c r="AI12" s="98"/>
      <c r="AJ12" s="31"/>
      <c r="AK12" s="32"/>
      <c r="AL12" s="99"/>
    </row>
    <row r="13" spans="1:38" s="33" customFormat="1" ht="83.25" customHeight="1" x14ac:dyDescent="0.25">
      <c r="A13" s="822"/>
      <c r="B13" s="976"/>
      <c r="C13" s="976"/>
      <c r="D13" s="976"/>
      <c r="E13" s="976"/>
      <c r="F13" s="976"/>
      <c r="G13" s="976"/>
      <c r="H13" s="976"/>
      <c r="I13" s="976"/>
      <c r="J13" s="973"/>
      <c r="K13" s="978"/>
      <c r="L13" s="439" t="s">
        <v>656</v>
      </c>
      <c r="M13" s="439" t="s">
        <v>929</v>
      </c>
      <c r="N13" s="482">
        <v>0.8</v>
      </c>
      <c r="O13" s="439" t="s">
        <v>895</v>
      </c>
      <c r="P13" s="439" t="s">
        <v>896</v>
      </c>
      <c r="Q13" s="466" t="s">
        <v>256</v>
      </c>
      <c r="R13" s="298"/>
      <c r="S13" s="50"/>
      <c r="T13" s="348"/>
      <c r="U13" s="298"/>
      <c r="V13" s="50"/>
      <c r="W13" s="361"/>
      <c r="X13" s="50"/>
      <c r="Y13" s="50"/>
      <c r="Z13" s="361"/>
      <c r="AA13" s="50"/>
      <c r="AB13" s="50"/>
      <c r="AC13" s="361"/>
      <c r="AD13" s="25" t="s">
        <v>102</v>
      </c>
      <c r="AE13" s="25">
        <f t="shared" si="0"/>
        <v>0</v>
      </c>
      <c r="AF13" s="25">
        <f t="shared" si="1"/>
        <v>0</v>
      </c>
      <c r="AG13" s="25">
        <f t="shared" si="2"/>
        <v>0</v>
      </c>
      <c r="AH13" s="94">
        <f t="shared" si="3"/>
        <v>0</v>
      </c>
      <c r="AI13" s="98"/>
      <c r="AJ13" s="31"/>
      <c r="AK13" s="32"/>
      <c r="AL13" s="99"/>
    </row>
    <row r="14" spans="1:38" ht="45.6" customHeight="1" thickBot="1" x14ac:dyDescent="0.25">
      <c r="A14" s="819" t="s">
        <v>607</v>
      </c>
      <c r="B14" s="820"/>
      <c r="C14" s="820"/>
      <c r="D14" s="820"/>
      <c r="E14" s="820"/>
      <c r="F14" s="820"/>
      <c r="G14" s="820"/>
      <c r="H14" s="820"/>
      <c r="I14" s="820"/>
      <c r="J14" s="820"/>
      <c r="K14" s="865"/>
      <c r="L14" s="865"/>
      <c r="M14" s="865"/>
      <c r="N14" s="865"/>
      <c r="O14" s="865"/>
      <c r="P14" s="866"/>
      <c r="Q14" s="175" t="s">
        <v>608</v>
      </c>
      <c r="R14" s="84"/>
      <c r="S14" s="68"/>
      <c r="T14" s="834" t="str">
        <f>IFERROR(AVERAGE(T7:T7),"-")</f>
        <v>-</v>
      </c>
      <c r="U14" s="84"/>
      <c r="V14" s="68"/>
      <c r="W14" s="834" t="str">
        <f>IFERROR(AVERAGE(W7:W7),"-")</f>
        <v>-</v>
      </c>
      <c r="X14" s="84"/>
      <c r="Y14" s="68"/>
      <c r="Z14" s="834" t="str">
        <f>IFERROR(AVERAGE(Z7:Z7),"-")</f>
        <v>-</v>
      </c>
      <c r="AA14" s="84"/>
      <c r="AB14" s="68"/>
      <c r="AC14" s="834" t="str">
        <f>IFERROR(AVERAGE(AC7:AC7),"-")</f>
        <v>-</v>
      </c>
      <c r="AD14" s="105">
        <f>IFERROR(AVERAGE(AD7:AD13),"-")</f>
        <v>0</v>
      </c>
      <c r="AE14" s="106">
        <f>IFERROR(AVERAGE(AE7:AE13),"-")</f>
        <v>0</v>
      </c>
      <c r="AF14" s="106">
        <f>IFERROR(AVERAGE(AF7:AF13),"-")</f>
        <v>0</v>
      </c>
      <c r="AG14" s="51">
        <f>IFERROR(AVERAGE(AG7:AG13),"-")</f>
        <v>0</v>
      </c>
      <c r="AH14" s="835">
        <f>IFERROR(AVERAGE(AH7:AH13),"-")</f>
        <v>0</v>
      </c>
      <c r="AI14" s="100"/>
      <c r="AJ14" s="101"/>
      <c r="AK14" s="102"/>
      <c r="AL14" s="103"/>
    </row>
    <row r="15" spans="1:38" ht="26.25" thickBot="1" x14ac:dyDescent="0.25">
      <c r="R15" s="109"/>
      <c r="S15" s="120" t="s">
        <v>609</v>
      </c>
      <c r="T15" s="814"/>
      <c r="U15" s="109"/>
      <c r="V15" s="120" t="s">
        <v>610</v>
      </c>
      <c r="W15" s="814"/>
      <c r="X15" s="108"/>
      <c r="Y15" s="122" t="s">
        <v>611</v>
      </c>
      <c r="Z15" s="814"/>
      <c r="AA15" s="109"/>
      <c r="AB15" s="120" t="s">
        <v>612</v>
      </c>
      <c r="AC15" s="814"/>
      <c r="AD15" s="107"/>
      <c r="AE15" s="108"/>
      <c r="AF15" s="109"/>
      <c r="AG15" s="95" t="s">
        <v>613</v>
      </c>
      <c r="AH15" s="808"/>
    </row>
    <row r="16" spans="1:38" ht="15" x14ac:dyDescent="0.2">
      <c r="M16" s="197"/>
      <c r="N16" s="197"/>
      <c r="O16" s="197"/>
      <c r="P16" s="193"/>
      <c r="Q16" s="194"/>
      <c r="T16" s="49"/>
      <c r="Z16" s="49"/>
    </row>
    <row r="17" spans="13:26" ht="15" x14ac:dyDescent="0.25">
      <c r="M17"/>
      <c r="N17"/>
      <c r="O17"/>
      <c r="P17" s="162"/>
      <c r="Q17" s="196"/>
      <c r="T17" s="49"/>
      <c r="Z17" s="49"/>
    </row>
    <row r="18" spans="13:26" ht="15" x14ac:dyDescent="0.25">
      <c r="M18"/>
      <c r="N18"/>
      <c r="O18"/>
      <c r="P18" s="162"/>
      <c r="Q18" s="196"/>
      <c r="T18" s="49"/>
      <c r="Z18" s="49"/>
    </row>
    <row r="19" spans="13:26" ht="15" x14ac:dyDescent="0.25">
      <c r="M19"/>
      <c r="N19"/>
      <c r="O19"/>
      <c r="P19" s="162"/>
      <c r="Q19" s="196"/>
      <c r="T19" s="49"/>
      <c r="Z19" s="49"/>
    </row>
    <row r="20" spans="13:26" ht="15" x14ac:dyDescent="0.25">
      <c r="M20"/>
      <c r="N20"/>
      <c r="O20"/>
      <c r="P20" s="162"/>
      <c r="Q20" s="196"/>
      <c r="T20" s="49"/>
      <c r="Z20" s="49"/>
    </row>
    <row r="21" spans="13:26" ht="15" x14ac:dyDescent="0.25">
      <c r="M21"/>
      <c r="N21"/>
      <c r="O21"/>
      <c r="P21" s="162"/>
      <c r="Q21" s="196"/>
      <c r="T21" s="49"/>
      <c r="Z21" s="49"/>
    </row>
    <row r="22" spans="13:26" ht="15" x14ac:dyDescent="0.25">
      <c r="M22"/>
      <c r="N22"/>
      <c r="O22"/>
      <c r="P22" s="162"/>
      <c r="Q22" s="196"/>
      <c r="T22" s="49"/>
      <c r="Z22" s="49"/>
    </row>
    <row r="23" spans="13:26" ht="15" x14ac:dyDescent="0.25">
      <c r="M23"/>
      <c r="N23"/>
      <c r="O23"/>
      <c r="P23" s="162"/>
      <c r="Q23" s="196"/>
      <c r="T23" s="49"/>
      <c r="Z23" s="49"/>
    </row>
    <row r="24" spans="13:26" x14ac:dyDescent="0.2">
      <c r="T24" s="49"/>
      <c r="Z24" s="49"/>
    </row>
    <row r="25" spans="13:26" x14ac:dyDescent="0.2">
      <c r="Q25" s="195"/>
      <c r="T25" s="49"/>
      <c r="W25" s="49"/>
      <c r="Z25" s="49"/>
    </row>
    <row r="26" spans="13:26" x14ac:dyDescent="0.2">
      <c r="Q26" s="49"/>
      <c r="T26" s="49"/>
      <c r="W26" s="49"/>
      <c r="Z26" s="49"/>
    </row>
  </sheetData>
  <mergeCells count="60">
    <mergeCell ref="D8:D9"/>
    <mergeCell ref="C8:C13"/>
    <mergeCell ref="D10:D13"/>
    <mergeCell ref="A4:J4"/>
    <mergeCell ref="A7:A13"/>
    <mergeCell ref="B8:B13"/>
    <mergeCell ref="G8:G13"/>
    <mergeCell ref="F8:F13"/>
    <mergeCell ref="E8:E13"/>
    <mergeCell ref="A1:B1"/>
    <mergeCell ref="AJ1:AL2"/>
    <mergeCell ref="A2:B3"/>
    <mergeCell ref="C2:C3"/>
    <mergeCell ref="D2:AI2"/>
    <mergeCell ref="D3:AI3"/>
    <mergeCell ref="AJ3:AL3"/>
    <mergeCell ref="C1:AI1"/>
    <mergeCell ref="K4:Q4"/>
    <mergeCell ref="R4:AC4"/>
    <mergeCell ref="AD4:AH4"/>
    <mergeCell ref="AI4:AL5"/>
    <mergeCell ref="A5:A6"/>
    <mergeCell ref="B5:B6"/>
    <mergeCell ref="C5:C6"/>
    <mergeCell ref="D5:D6"/>
    <mergeCell ref="E5:E6"/>
    <mergeCell ref="R5:R6"/>
    <mergeCell ref="F5:F6"/>
    <mergeCell ref="G5:G6"/>
    <mergeCell ref="H5:H6"/>
    <mergeCell ref="K5:K6"/>
    <mergeCell ref="L5:L6"/>
    <mergeCell ref="M5:M6"/>
    <mergeCell ref="N5:N6"/>
    <mergeCell ref="O5:O6"/>
    <mergeCell ref="P5:P6"/>
    <mergeCell ref="Q5:Q6"/>
    <mergeCell ref="AD5:AH5"/>
    <mergeCell ref="S5:S6"/>
    <mergeCell ref="T5:T6"/>
    <mergeCell ref="U5:U6"/>
    <mergeCell ref="V5:V6"/>
    <mergeCell ref="W5:W6"/>
    <mergeCell ref="X5:X6"/>
    <mergeCell ref="Y5:Y6"/>
    <mergeCell ref="Z5:Z6"/>
    <mergeCell ref="AA5:AA6"/>
    <mergeCell ref="AB5:AB6"/>
    <mergeCell ref="AC5:AC6"/>
    <mergeCell ref="Z14:Z15"/>
    <mergeCell ref="AC14:AC15"/>
    <mergeCell ref="AH14:AH15"/>
    <mergeCell ref="A14:P14"/>
    <mergeCell ref="T14:T15"/>
    <mergeCell ref="W14:W15"/>
    <mergeCell ref="K8:K9"/>
    <mergeCell ref="J8:J13"/>
    <mergeCell ref="I8:I13"/>
    <mergeCell ref="H8:H13"/>
    <mergeCell ref="K12:K13"/>
  </mergeCells>
  <conditionalFormatting sqref="AD7:AH13">
    <cfRule type="cellIs" dxfId="53" priority="1" operator="lessThan">
      <formula>0.6</formula>
    </cfRule>
    <cfRule type="cellIs" dxfId="52" priority="2" operator="between">
      <formula>60%</formula>
      <formula>79%</formula>
    </cfRule>
    <cfRule type="cellIs" dxfId="51" priority="3" operator="between">
      <formula>80%</formula>
      <formula>100%</formula>
    </cfRule>
  </conditionalFormatting>
  <conditionalFormatting sqref="AH14">
    <cfRule type="cellIs" dxfId="50" priority="4" operator="lessThan">
      <formula>0.6</formula>
    </cfRule>
    <cfRule type="cellIs" dxfId="49" priority="5" operator="between">
      <formula>60%</formula>
      <formula>79%</formula>
    </cfRule>
    <cfRule type="cellIs" dxfId="48" priority="6" operator="between">
      <formula>80%</formula>
      <formula>100%</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FB5E7-EF0A-4B9D-8295-67512FF24858}">
  <dimension ref="A1:AL25"/>
  <sheetViews>
    <sheetView topLeftCell="I2" zoomScale="70" zoomScaleNormal="70" workbookViewId="0">
      <selection activeCell="M10" sqref="M10"/>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7.85546875" style="28" customWidth="1"/>
    <col min="8" max="9" width="31" style="28" customWidth="1"/>
    <col min="10" max="10" width="12.5703125" style="28" customWidth="1"/>
    <col min="11" max="11" width="37.140625" style="28" customWidth="1"/>
    <col min="12" max="12" width="16.85546875" style="28" customWidth="1"/>
    <col min="13" max="13" width="25.28515625" style="28" customWidth="1"/>
    <col min="14" max="16" width="16.5703125" style="28" customWidth="1"/>
    <col min="17" max="17" width="19.42578125" style="28" customWidth="1"/>
    <col min="18" max="18" width="40.7109375" style="28" customWidth="1"/>
    <col min="19" max="19" width="41.8554687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11.42578125" style="28"/>
    <col min="40" max="40" width="11.42578125" style="28" customWidth="1"/>
    <col min="41" max="16384" width="11.42578125" style="28"/>
  </cols>
  <sheetData>
    <row r="1" spans="1:38" ht="75.75" customHeight="1" x14ac:dyDescent="0.2">
      <c r="A1" s="780" t="s">
        <v>566</v>
      </c>
      <c r="B1" s="780"/>
      <c r="C1" s="781" t="s">
        <v>0</v>
      </c>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781" t="s">
        <v>930</v>
      </c>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3"/>
      <c r="AJ3" s="788">
        <v>45560</v>
      </c>
      <c r="AK3" s="789"/>
      <c r="AL3" s="789"/>
    </row>
    <row r="4" spans="1:38" ht="32.25" customHeight="1" thickBot="1" x14ac:dyDescent="0.25">
      <c r="A4" s="847" t="s">
        <v>570</v>
      </c>
      <c r="B4" s="848"/>
      <c r="C4" s="848"/>
      <c r="D4" s="848"/>
      <c r="E4" s="848"/>
      <c r="F4" s="848"/>
      <c r="G4" s="848"/>
      <c r="H4" s="848"/>
      <c r="I4" s="848"/>
      <c r="J4" s="848"/>
      <c r="K4" s="790" t="s">
        <v>571</v>
      </c>
      <c r="L4" s="790"/>
      <c r="M4" s="790"/>
      <c r="N4" s="790"/>
      <c r="O4" s="790"/>
      <c r="P4" s="790"/>
      <c r="Q4" s="790"/>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15" thickBot="1" x14ac:dyDescent="0.25">
      <c r="A5" s="791" t="s">
        <v>574</v>
      </c>
      <c r="B5" s="793" t="s">
        <v>575</v>
      </c>
      <c r="C5" s="793" t="s">
        <v>350</v>
      </c>
      <c r="D5" s="793" t="s">
        <v>351</v>
      </c>
      <c r="E5" s="793" t="s">
        <v>352</v>
      </c>
      <c r="F5" s="793" t="s">
        <v>353</v>
      </c>
      <c r="G5" s="793" t="s">
        <v>354</v>
      </c>
      <c r="H5" s="793" t="s">
        <v>209</v>
      </c>
      <c r="I5" s="190" t="s">
        <v>355</v>
      </c>
      <c r="J5" s="572" t="s">
        <v>356</v>
      </c>
      <c r="K5" s="801" t="s">
        <v>215</v>
      </c>
      <c r="L5" s="801" t="s">
        <v>218</v>
      </c>
      <c r="M5" s="801" t="s">
        <v>576</v>
      </c>
      <c r="N5" s="801" t="s">
        <v>9</v>
      </c>
      <c r="O5" s="801" t="s">
        <v>222</v>
      </c>
      <c r="P5" s="801" t="s">
        <v>577</v>
      </c>
      <c r="Q5" s="802" t="s">
        <v>10</v>
      </c>
      <c r="R5" s="797" t="s">
        <v>225</v>
      </c>
      <c r="S5" s="797" t="s">
        <v>578</v>
      </c>
      <c r="T5" s="809" t="s">
        <v>579</v>
      </c>
      <c r="U5" s="79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38" ht="25.5" x14ac:dyDescent="0.2">
      <c r="A6" s="863"/>
      <c r="B6" s="864"/>
      <c r="C6" s="864"/>
      <c r="D6" s="864"/>
      <c r="E6" s="864"/>
      <c r="F6" s="864"/>
      <c r="G6" s="864"/>
      <c r="H6" s="864"/>
      <c r="I6" s="191" t="s">
        <v>353</v>
      </c>
      <c r="J6" s="424">
        <v>2025</v>
      </c>
      <c r="K6" s="980"/>
      <c r="L6" s="908"/>
      <c r="M6" s="673"/>
      <c r="N6" s="673"/>
      <c r="O6" s="673"/>
      <c r="P6" s="673"/>
      <c r="Q6" s="803"/>
      <c r="R6" s="798"/>
      <c r="S6" s="798"/>
      <c r="T6" s="810"/>
      <c r="U6" s="79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38" s="33" customFormat="1" ht="63.75" customHeight="1" x14ac:dyDescent="0.25">
      <c r="A7" s="881" t="s">
        <v>440</v>
      </c>
      <c r="B7" s="129" t="s">
        <v>441</v>
      </c>
      <c r="C7" s="129" t="s">
        <v>442</v>
      </c>
      <c r="D7" s="129" t="s">
        <v>443</v>
      </c>
      <c r="E7" s="129" t="s">
        <v>444</v>
      </c>
      <c r="F7" s="129" t="s">
        <v>445</v>
      </c>
      <c r="G7" s="192">
        <v>0.8</v>
      </c>
      <c r="H7" s="844" t="s">
        <v>446</v>
      </c>
      <c r="I7" s="844" t="s">
        <v>435</v>
      </c>
      <c r="J7" s="981">
        <v>0.4</v>
      </c>
      <c r="K7" s="982" t="s">
        <v>931</v>
      </c>
      <c r="L7" s="483" t="s">
        <v>932</v>
      </c>
      <c r="M7" s="442" t="s">
        <v>890</v>
      </c>
      <c r="N7" s="285">
        <v>1</v>
      </c>
      <c r="O7" s="6" t="s">
        <v>933</v>
      </c>
      <c r="P7" s="558" t="s">
        <v>934</v>
      </c>
      <c r="Q7" s="984" t="s">
        <v>935</v>
      </c>
      <c r="R7" s="612"/>
      <c r="S7" s="599"/>
      <c r="T7" s="647"/>
      <c r="U7" s="612"/>
      <c r="V7" s="599"/>
      <c r="W7" s="647"/>
      <c r="X7" s="648"/>
      <c r="Y7" s="599"/>
      <c r="Z7" s="647"/>
      <c r="AA7" s="612"/>
      <c r="AB7" s="599"/>
      <c r="AC7" s="647"/>
      <c r="AD7" s="25">
        <f>IFERROR(IF(T7&gt;=N7,1,(T7*100%)/N7),"-")</f>
        <v>0</v>
      </c>
      <c r="AE7" s="25">
        <f t="shared" ref="AE7:AE12" si="0">IFERROR(IF(W7&gt;=N7,1,(W7*100%)/N7),"-")</f>
        <v>0</v>
      </c>
      <c r="AF7" s="25">
        <f t="shared" ref="AF7:AF12" si="1">IFERROR(IF(Z7&gt;=N7,1,(Z7*100%)/N7),"-")</f>
        <v>0</v>
      </c>
      <c r="AG7" s="25">
        <f t="shared" ref="AG7:AG12" si="2">IFERROR(IF(AC7&gt;=N7,1,(AC7*100%)/N7),"-")</f>
        <v>0</v>
      </c>
      <c r="AH7" s="94">
        <f t="shared" ref="AH7:AH12" si="3">IFERROR(AVERAGE(AD7:AG7),"-")</f>
        <v>0</v>
      </c>
      <c r="AI7" s="98"/>
      <c r="AJ7" s="31"/>
      <c r="AK7" s="32"/>
      <c r="AL7" s="99"/>
    </row>
    <row r="8" spans="1:38" s="33" customFormat="1" ht="71.25" customHeight="1" x14ac:dyDescent="0.25">
      <c r="A8" s="882"/>
      <c r="B8" s="129" t="s">
        <v>448</v>
      </c>
      <c r="C8" s="129" t="s">
        <v>449</v>
      </c>
      <c r="D8" s="129" t="s">
        <v>450</v>
      </c>
      <c r="E8" s="129" t="s">
        <v>368</v>
      </c>
      <c r="F8" s="129" t="s">
        <v>451</v>
      </c>
      <c r="G8" s="129" t="s">
        <v>134</v>
      </c>
      <c r="H8" s="846"/>
      <c r="I8" s="846"/>
      <c r="J8" s="860"/>
      <c r="K8" s="983"/>
      <c r="L8" s="483" t="s">
        <v>936</v>
      </c>
      <c r="M8" s="442" t="s">
        <v>937</v>
      </c>
      <c r="N8" s="161">
        <v>0.9</v>
      </c>
      <c r="O8" s="462" t="s">
        <v>895</v>
      </c>
      <c r="P8" s="462" t="s">
        <v>896</v>
      </c>
      <c r="Q8" s="985"/>
      <c r="R8" s="402"/>
      <c r="S8" s="403"/>
      <c r="T8" s="646"/>
      <c r="U8" s="402"/>
      <c r="V8" s="403"/>
      <c r="W8" s="646"/>
      <c r="X8" s="641"/>
      <c r="Y8" s="403"/>
      <c r="Z8" s="646"/>
      <c r="AA8" s="402"/>
      <c r="AB8" s="403"/>
      <c r="AC8" s="646"/>
      <c r="AD8" s="25" t="s">
        <v>102</v>
      </c>
      <c r="AE8" s="25">
        <f t="shared" si="0"/>
        <v>0</v>
      </c>
      <c r="AF8" s="25">
        <f t="shared" si="1"/>
        <v>0</v>
      </c>
      <c r="AG8" s="25">
        <f t="shared" si="2"/>
        <v>0</v>
      </c>
      <c r="AH8" s="94">
        <f t="shared" si="3"/>
        <v>0</v>
      </c>
      <c r="AI8" s="98"/>
      <c r="AJ8" s="31"/>
      <c r="AK8" s="32"/>
      <c r="AL8" s="99"/>
    </row>
    <row r="9" spans="1:38" s="33" customFormat="1" ht="73.5" customHeight="1" x14ac:dyDescent="0.25">
      <c r="A9" s="881" t="s">
        <v>514</v>
      </c>
      <c r="B9" s="844" t="s">
        <v>515</v>
      </c>
      <c r="C9" s="844" t="s">
        <v>516</v>
      </c>
      <c r="D9" s="844" t="s">
        <v>517</v>
      </c>
      <c r="E9" s="844" t="s">
        <v>518</v>
      </c>
      <c r="F9" s="844" t="s">
        <v>519</v>
      </c>
      <c r="G9" s="936">
        <v>1</v>
      </c>
      <c r="H9" s="844" t="s">
        <v>520</v>
      </c>
      <c r="I9" s="844" t="s">
        <v>521</v>
      </c>
      <c r="J9" s="936">
        <v>0.7</v>
      </c>
      <c r="K9" s="485" t="s">
        <v>938</v>
      </c>
      <c r="L9" s="486" t="s">
        <v>939</v>
      </c>
      <c r="M9" s="474" t="s">
        <v>940</v>
      </c>
      <c r="N9" s="530">
        <v>1</v>
      </c>
      <c r="O9" s="473" t="s">
        <v>892</v>
      </c>
      <c r="P9" s="487" t="s">
        <v>941</v>
      </c>
      <c r="Q9" s="177" t="s">
        <v>935</v>
      </c>
      <c r="R9" s="429"/>
      <c r="S9" s="428"/>
      <c r="T9" s="652"/>
      <c r="U9" s="429"/>
      <c r="V9" s="428"/>
      <c r="W9" s="488"/>
      <c r="X9" s="429"/>
      <c r="Y9" s="428"/>
      <c r="Z9" s="488"/>
      <c r="AA9" s="429"/>
      <c r="AB9" s="428"/>
      <c r="AC9" s="488"/>
      <c r="AD9" s="25">
        <f>IFERROR(IF(T9&gt;=N9,1,(T9*100%)/N9),"-")</f>
        <v>0</v>
      </c>
      <c r="AE9" s="25">
        <f t="shared" si="0"/>
        <v>0</v>
      </c>
      <c r="AF9" s="25">
        <f t="shared" si="1"/>
        <v>0</v>
      </c>
      <c r="AG9" s="25">
        <f t="shared" si="2"/>
        <v>0</v>
      </c>
      <c r="AH9" s="94">
        <f t="shared" si="3"/>
        <v>0</v>
      </c>
      <c r="AI9" s="98"/>
      <c r="AJ9" s="31"/>
      <c r="AK9" s="32"/>
      <c r="AL9" s="99"/>
    </row>
    <row r="10" spans="1:38" s="33" customFormat="1" ht="79.5" customHeight="1" x14ac:dyDescent="0.25">
      <c r="A10" s="924"/>
      <c r="B10" s="845"/>
      <c r="C10" s="845"/>
      <c r="D10" s="846"/>
      <c r="E10" s="846"/>
      <c r="F10" s="846"/>
      <c r="G10" s="860"/>
      <c r="H10" s="846"/>
      <c r="I10" s="846"/>
      <c r="J10" s="860"/>
      <c r="K10" s="143" t="s">
        <v>942</v>
      </c>
      <c r="L10" s="589" t="s">
        <v>1194</v>
      </c>
      <c r="M10" s="462" t="s">
        <v>943</v>
      </c>
      <c r="N10" s="441">
        <v>0.7</v>
      </c>
      <c r="O10" s="6" t="s">
        <v>944</v>
      </c>
      <c r="P10" s="336" t="s">
        <v>945</v>
      </c>
      <c r="Q10" s="177" t="s">
        <v>935</v>
      </c>
      <c r="R10" s="651"/>
      <c r="S10" s="649"/>
      <c r="T10" s="650"/>
      <c r="U10" s="50"/>
      <c r="V10" s="50"/>
      <c r="W10" s="358"/>
      <c r="X10" s="298"/>
      <c r="Y10" s="50"/>
      <c r="Z10" s="358"/>
      <c r="AA10" s="50"/>
      <c r="AB10" s="50"/>
      <c r="AC10" s="358"/>
      <c r="AD10" s="25">
        <f>IFERROR(IF(T10&gt;=N10,1,(T10*100%)/N10),"-")</f>
        <v>0</v>
      </c>
      <c r="AE10" s="25">
        <f t="shared" si="0"/>
        <v>0</v>
      </c>
      <c r="AF10" s="25">
        <f t="shared" si="1"/>
        <v>0</v>
      </c>
      <c r="AG10" s="25">
        <f t="shared" si="2"/>
        <v>0</v>
      </c>
      <c r="AH10" s="94">
        <f t="shared" si="3"/>
        <v>0</v>
      </c>
      <c r="AI10" s="98"/>
      <c r="AJ10" s="31"/>
      <c r="AK10" s="32"/>
      <c r="AL10" s="99"/>
    </row>
    <row r="11" spans="1:38" s="33" customFormat="1" ht="83.25" customHeight="1" x14ac:dyDescent="0.25">
      <c r="A11" s="882"/>
      <c r="B11" s="846"/>
      <c r="C11" s="846"/>
      <c r="D11" s="129" t="s">
        <v>523</v>
      </c>
      <c r="E11" s="129" t="s">
        <v>524</v>
      </c>
      <c r="F11" s="129" t="s">
        <v>525</v>
      </c>
      <c r="G11" s="192">
        <v>0.8</v>
      </c>
      <c r="H11" s="129" t="s">
        <v>526</v>
      </c>
      <c r="I11" s="129" t="s">
        <v>527</v>
      </c>
      <c r="J11" s="192">
        <v>0.9</v>
      </c>
      <c r="K11" s="143" t="s">
        <v>946</v>
      </c>
      <c r="L11" s="6" t="s">
        <v>947</v>
      </c>
      <c r="M11" s="297" t="s">
        <v>937</v>
      </c>
      <c r="N11" s="161">
        <v>0.9</v>
      </c>
      <c r="O11" s="6" t="s">
        <v>1193</v>
      </c>
      <c r="P11" s="6" t="s">
        <v>948</v>
      </c>
      <c r="Q11" s="177" t="s">
        <v>935</v>
      </c>
      <c r="R11" s="50"/>
      <c r="S11" s="50"/>
      <c r="T11" s="358"/>
      <c r="U11" s="50"/>
      <c r="V11" s="50"/>
      <c r="W11" s="358"/>
      <c r="X11" s="298"/>
      <c r="Y11" s="50"/>
      <c r="Z11" s="358"/>
      <c r="AA11" s="50"/>
      <c r="AB11" s="50"/>
      <c r="AC11" s="358"/>
      <c r="AD11" s="25" t="s">
        <v>102</v>
      </c>
      <c r="AE11" s="25">
        <f t="shared" si="0"/>
        <v>0</v>
      </c>
      <c r="AF11" s="25">
        <f t="shared" si="1"/>
        <v>0</v>
      </c>
      <c r="AG11" s="25">
        <f t="shared" si="2"/>
        <v>0</v>
      </c>
      <c r="AH11" s="94">
        <f t="shared" si="3"/>
        <v>0</v>
      </c>
      <c r="AI11" s="98"/>
      <c r="AJ11" s="31"/>
      <c r="AK11" s="32"/>
      <c r="AL11" s="99"/>
    </row>
    <row r="12" spans="1:38" s="33" customFormat="1" ht="71.25" x14ac:dyDescent="0.25">
      <c r="A12" s="178" t="s">
        <v>529</v>
      </c>
      <c r="B12" s="129" t="s">
        <v>530</v>
      </c>
      <c r="C12" s="129" t="s">
        <v>531</v>
      </c>
      <c r="D12" s="129" t="s">
        <v>532</v>
      </c>
      <c r="E12" s="129" t="s">
        <v>533</v>
      </c>
      <c r="F12" s="129" t="s">
        <v>534</v>
      </c>
      <c r="G12" s="192" t="s">
        <v>535</v>
      </c>
      <c r="H12" s="129" t="s">
        <v>536</v>
      </c>
      <c r="I12" s="129" t="s">
        <v>537</v>
      </c>
      <c r="J12" s="192" t="s">
        <v>538</v>
      </c>
      <c r="K12" s="341" t="s">
        <v>949</v>
      </c>
      <c r="L12" s="6" t="s">
        <v>950</v>
      </c>
      <c r="M12" s="297" t="s">
        <v>642</v>
      </c>
      <c r="N12" s="161">
        <v>0.9</v>
      </c>
      <c r="O12" s="6" t="s">
        <v>643</v>
      </c>
      <c r="P12" s="6" t="s">
        <v>905</v>
      </c>
      <c r="Q12" s="177" t="s">
        <v>951</v>
      </c>
      <c r="R12" s="50"/>
      <c r="S12" s="50"/>
      <c r="T12" s="343"/>
      <c r="U12" s="50"/>
      <c r="V12" s="50"/>
      <c r="W12" s="343"/>
      <c r="X12" s="298"/>
      <c r="Y12" s="50"/>
      <c r="Z12" s="343"/>
      <c r="AA12" s="50"/>
      <c r="AB12" s="50"/>
      <c r="AC12" s="343"/>
      <c r="AD12" s="25">
        <f>IFERROR(IF(T12&gt;=N12,1,(T12*100%)/N12),"-")</f>
        <v>0</v>
      </c>
      <c r="AE12" s="25">
        <f t="shared" si="0"/>
        <v>0</v>
      </c>
      <c r="AF12" s="25">
        <f t="shared" si="1"/>
        <v>0</v>
      </c>
      <c r="AG12" s="25">
        <f t="shared" si="2"/>
        <v>0</v>
      </c>
      <c r="AH12" s="94">
        <f t="shared" si="3"/>
        <v>0</v>
      </c>
      <c r="AI12" s="98"/>
      <c r="AJ12" s="31"/>
      <c r="AK12" s="32"/>
      <c r="AL12" s="99"/>
    </row>
    <row r="13" spans="1:38" ht="45.6" customHeight="1" thickBot="1" x14ac:dyDescent="0.25">
      <c r="A13" s="921" t="s">
        <v>607</v>
      </c>
      <c r="B13" s="865"/>
      <c r="C13" s="865"/>
      <c r="D13" s="865"/>
      <c r="E13" s="865"/>
      <c r="F13" s="865"/>
      <c r="G13" s="865"/>
      <c r="H13" s="865"/>
      <c r="I13" s="865"/>
      <c r="J13" s="865"/>
      <c r="K13" s="865"/>
      <c r="L13" s="865"/>
      <c r="M13" s="865"/>
      <c r="N13" s="865"/>
      <c r="O13" s="865"/>
      <c r="P13" s="866"/>
      <c r="Q13" s="175" t="s">
        <v>608</v>
      </c>
      <c r="R13" s="84"/>
      <c r="S13" s="68"/>
      <c r="T13" s="834" t="str">
        <f>IFERROR(AVERAGE(T7:T12),"-")</f>
        <v>-</v>
      </c>
      <c r="U13" s="84"/>
      <c r="V13" s="68"/>
      <c r="W13" s="834" t="str">
        <f>IFERROR(AVERAGE(W7:W7),"-")</f>
        <v>-</v>
      </c>
      <c r="X13" s="84"/>
      <c r="Y13" s="68"/>
      <c r="Z13" s="834" t="str">
        <f>IFERROR(AVERAGE(Z7:Z12),"-")</f>
        <v>-</v>
      </c>
      <c r="AA13" s="84"/>
      <c r="AB13" s="68"/>
      <c r="AC13" s="834" t="str">
        <f>IFERROR(AVERAGE(AC7:AC7),"-")</f>
        <v>-</v>
      </c>
      <c r="AD13" s="105">
        <f>IFERROR(AVERAGE(AD7:AD12),"-")</f>
        <v>0</v>
      </c>
      <c r="AE13" s="106">
        <f>IFERROR(AVERAGE(AE7:AE12),"-")</f>
        <v>0</v>
      </c>
      <c r="AF13" s="106">
        <f>IFERROR(AVERAGE(AF7:AF12),"-")</f>
        <v>0</v>
      </c>
      <c r="AG13" s="51">
        <f>IFERROR(AVERAGE(AG7:AG12),"-")</f>
        <v>0</v>
      </c>
      <c r="AH13" s="835">
        <f>IFERROR(AVERAGE(AH7:AH12),"-")</f>
        <v>0</v>
      </c>
      <c r="AI13" s="100"/>
      <c r="AJ13" s="101"/>
      <c r="AK13" s="102"/>
      <c r="AL13" s="103"/>
    </row>
    <row r="14" spans="1:38" ht="26.25" thickBot="1" x14ac:dyDescent="0.25">
      <c r="R14" s="109"/>
      <c r="S14" s="120" t="s">
        <v>609</v>
      </c>
      <c r="T14" s="814"/>
      <c r="U14" s="109"/>
      <c r="V14" s="120" t="s">
        <v>610</v>
      </c>
      <c r="W14" s="814"/>
      <c r="X14" s="108"/>
      <c r="Y14" s="122" t="s">
        <v>611</v>
      </c>
      <c r="Z14" s="814"/>
      <c r="AA14" s="109"/>
      <c r="AB14" s="120" t="s">
        <v>612</v>
      </c>
      <c r="AC14" s="814"/>
      <c r="AD14" s="107"/>
      <c r="AE14" s="108"/>
      <c r="AF14" s="109"/>
      <c r="AG14" s="95" t="s">
        <v>613</v>
      </c>
      <c r="AH14" s="808"/>
    </row>
    <row r="15" spans="1:38" ht="15" x14ac:dyDescent="0.2">
      <c r="M15" s="197"/>
      <c r="N15" s="197"/>
      <c r="O15" s="197"/>
      <c r="P15" s="193"/>
      <c r="Q15" s="194"/>
      <c r="T15" s="49"/>
      <c r="Z15" s="49"/>
    </row>
    <row r="16" spans="1:38" ht="15" x14ac:dyDescent="0.25">
      <c r="M16"/>
      <c r="N16"/>
      <c r="O16"/>
      <c r="P16" s="162"/>
      <c r="Q16" s="196"/>
      <c r="T16" s="49"/>
      <c r="Z16" s="49"/>
    </row>
    <row r="17" spans="13:26" ht="15" x14ac:dyDescent="0.25">
      <c r="M17"/>
      <c r="N17"/>
      <c r="O17"/>
      <c r="P17" s="162"/>
      <c r="Q17" s="196"/>
      <c r="T17" s="49"/>
      <c r="Z17" s="49"/>
    </row>
    <row r="18" spans="13:26" ht="15" x14ac:dyDescent="0.25">
      <c r="M18"/>
      <c r="N18"/>
      <c r="O18"/>
      <c r="P18" s="162"/>
      <c r="Q18" s="196"/>
      <c r="T18" s="49"/>
      <c r="Z18" s="49"/>
    </row>
    <row r="19" spans="13:26" ht="15" x14ac:dyDescent="0.25">
      <c r="M19"/>
      <c r="N19"/>
      <c r="O19"/>
      <c r="P19" s="162"/>
      <c r="Q19" s="196"/>
      <c r="T19" s="49"/>
      <c r="Z19" s="49"/>
    </row>
    <row r="20" spans="13:26" ht="15" x14ac:dyDescent="0.25">
      <c r="M20"/>
      <c r="N20"/>
      <c r="O20"/>
      <c r="P20" s="162"/>
      <c r="Q20" s="196"/>
      <c r="T20" s="49"/>
      <c r="Z20" s="49"/>
    </row>
    <row r="21" spans="13:26" ht="15" x14ac:dyDescent="0.25">
      <c r="M21"/>
      <c r="N21"/>
      <c r="O21"/>
      <c r="P21" s="162"/>
      <c r="Q21" s="196"/>
      <c r="T21" s="49"/>
      <c r="Z21" s="49"/>
    </row>
    <row r="22" spans="13:26" ht="15" x14ac:dyDescent="0.25">
      <c r="M22"/>
      <c r="N22"/>
      <c r="O22"/>
      <c r="P22" s="162"/>
      <c r="Q22" s="196"/>
      <c r="T22" s="49"/>
      <c r="Z22" s="49"/>
    </row>
    <row r="23" spans="13:26" x14ac:dyDescent="0.2">
      <c r="T23" s="49"/>
      <c r="Z23" s="49"/>
    </row>
    <row r="24" spans="13:26" x14ac:dyDescent="0.2">
      <c r="Q24" s="195"/>
      <c r="T24" s="49"/>
      <c r="W24" s="49"/>
      <c r="Z24" s="49"/>
    </row>
    <row r="25" spans="13:26" x14ac:dyDescent="0.2">
      <c r="Q25" s="49"/>
      <c r="T25" s="49"/>
      <c r="W25" s="49"/>
      <c r="Z25" s="49"/>
    </row>
  </sheetData>
  <mergeCells count="63">
    <mergeCell ref="A13:P13"/>
    <mergeCell ref="T13:T14"/>
    <mergeCell ref="W13:W14"/>
    <mergeCell ref="Z13:Z14"/>
    <mergeCell ref="A7:A8"/>
    <mergeCell ref="H7:H8"/>
    <mergeCell ref="I7:I8"/>
    <mergeCell ref="J7:J8"/>
    <mergeCell ref="K7:K8"/>
    <mergeCell ref="Q7:Q8"/>
    <mergeCell ref="AH13:AH14"/>
    <mergeCell ref="Y5:Y6"/>
    <mergeCell ref="Z5:Z6"/>
    <mergeCell ref="AA5:AA6"/>
    <mergeCell ref="AB5:AB6"/>
    <mergeCell ref="AC5:AC6"/>
    <mergeCell ref="AD5:AH5"/>
    <mergeCell ref="AC13:AC14"/>
    <mergeCell ref="N5:N6"/>
    <mergeCell ref="O5:O6"/>
    <mergeCell ref="P5:P6"/>
    <mergeCell ref="Q5:Q6"/>
    <mergeCell ref="R5:R6"/>
    <mergeCell ref="S5:S6"/>
    <mergeCell ref="T5:T6"/>
    <mergeCell ref="U5:U6"/>
    <mergeCell ref="V5:V6"/>
    <mergeCell ref="W5:W6"/>
    <mergeCell ref="AI4:AL5"/>
    <mergeCell ref="A5:A6"/>
    <mergeCell ref="B5:B6"/>
    <mergeCell ref="C5:C6"/>
    <mergeCell ref="D5:D6"/>
    <mergeCell ref="E5:E6"/>
    <mergeCell ref="L5:L6"/>
    <mergeCell ref="K4:Q4"/>
    <mergeCell ref="R4:AC4"/>
    <mergeCell ref="AD4:AH4"/>
    <mergeCell ref="F5:F6"/>
    <mergeCell ref="G5:G6"/>
    <mergeCell ref="H5:H6"/>
    <mergeCell ref="K5:K6"/>
    <mergeCell ref="X5:X6"/>
    <mergeCell ref="M5:M6"/>
    <mergeCell ref="A1:B1"/>
    <mergeCell ref="AJ1:AL2"/>
    <mergeCell ref="A2:B3"/>
    <mergeCell ref="C2:C3"/>
    <mergeCell ref="D2:AI2"/>
    <mergeCell ref="D3:AI3"/>
    <mergeCell ref="AJ3:AL3"/>
    <mergeCell ref="C1:AI1"/>
    <mergeCell ref="A4:J4"/>
    <mergeCell ref="J9:J10"/>
    <mergeCell ref="I9:I10"/>
    <mergeCell ref="H9:H10"/>
    <mergeCell ref="G9:G10"/>
    <mergeCell ref="F9:F10"/>
    <mergeCell ref="E9:E10"/>
    <mergeCell ref="D9:D10"/>
    <mergeCell ref="C9:C11"/>
    <mergeCell ref="B9:B11"/>
    <mergeCell ref="A9:A11"/>
  </mergeCells>
  <conditionalFormatting sqref="AD7:AH12">
    <cfRule type="cellIs" dxfId="47" priority="1" operator="lessThan">
      <formula>0.6</formula>
    </cfRule>
    <cfRule type="cellIs" dxfId="46" priority="2" operator="between">
      <formula>60%</formula>
      <formula>79%</formula>
    </cfRule>
    <cfRule type="cellIs" dxfId="45" priority="3" operator="between">
      <formula>80%</formula>
      <formula>100%</formula>
    </cfRule>
  </conditionalFormatting>
  <conditionalFormatting sqref="AH13">
    <cfRule type="cellIs" dxfId="44" priority="7" operator="lessThan">
      <formula>0.6</formula>
    </cfRule>
    <cfRule type="cellIs" dxfId="43" priority="8" operator="between">
      <formula>60%</formula>
      <formula>79%</formula>
    </cfRule>
    <cfRule type="cellIs" dxfId="42" priority="9" operator="between">
      <formula>80%</formula>
      <formula>100%</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0"/>
  <dimension ref="A1:AG9"/>
  <sheetViews>
    <sheetView zoomScale="70" zoomScaleNormal="70" workbookViewId="0">
      <selection activeCell="G7" sqref="G7:L7"/>
    </sheetView>
  </sheetViews>
  <sheetFormatPr baseColWidth="10" defaultColWidth="11.42578125" defaultRowHeight="15" x14ac:dyDescent="0.25"/>
  <cols>
    <col min="1" max="1" width="21.42578125" customWidth="1"/>
    <col min="2" max="2" width="29.140625" customWidth="1"/>
    <col min="3" max="3" width="38.7109375" customWidth="1"/>
    <col min="4" max="4" width="31" customWidth="1"/>
    <col min="5" max="5" width="20.7109375" customWidth="1"/>
    <col min="6" max="6" width="13.140625" customWidth="1"/>
    <col min="7" max="7" width="16.140625" customWidth="1"/>
    <col min="8" max="8" width="25.28515625" customWidth="1"/>
    <col min="9" max="11" width="14.42578125" customWidth="1"/>
    <col min="12" max="12" width="16.7109375" customWidth="1"/>
    <col min="13" max="13" width="19.42578125" customWidth="1"/>
    <col min="14" max="14" width="51.5703125" customWidth="1"/>
    <col min="15" max="15" width="40.42578125" customWidth="1"/>
    <col min="16" max="16" width="19.42578125" customWidth="1"/>
    <col min="17" max="17" width="19.42578125" hidden="1" customWidth="1"/>
    <col min="18" max="18" width="51.5703125" hidden="1" customWidth="1"/>
    <col min="19" max="19" width="22.42578125" hidden="1" customWidth="1"/>
    <col min="20" max="21" width="19.42578125" hidden="1" customWidth="1"/>
    <col min="22" max="22" width="51.5703125" hidden="1" customWidth="1"/>
    <col min="23" max="23" width="22.42578125" hidden="1" customWidth="1"/>
    <col min="24" max="24" width="19.42578125" hidden="1" customWidth="1"/>
    <col min="25" max="29" width="17.7109375" customWidth="1"/>
    <col min="30" max="33" width="26.5703125" customWidth="1"/>
  </cols>
  <sheetData>
    <row r="1" spans="1:33" ht="75.75" customHeight="1" x14ac:dyDescent="0.25">
      <c r="A1" s="986" t="s">
        <v>566</v>
      </c>
      <c r="B1" s="986"/>
      <c r="C1" s="986" t="s">
        <v>0</v>
      </c>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784"/>
      <c r="AF1" s="784"/>
      <c r="AG1" s="784"/>
    </row>
    <row r="2" spans="1:33" ht="41.25" customHeight="1" x14ac:dyDescent="0.25">
      <c r="A2" s="986" t="s">
        <v>952</v>
      </c>
      <c r="B2" s="986"/>
      <c r="C2" s="986" t="s">
        <v>568</v>
      </c>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784"/>
      <c r="AF2" s="784"/>
      <c r="AG2" s="784"/>
    </row>
    <row r="3" spans="1:33" ht="41.25" customHeight="1" x14ac:dyDescent="0.25">
      <c r="A3" s="986"/>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90" t="s">
        <v>953</v>
      </c>
      <c r="AF3" s="990"/>
      <c r="AG3" s="990"/>
    </row>
    <row r="4" spans="1:33" ht="15.75" thickBot="1" x14ac:dyDescent="0.3">
      <c r="A4" s="987" t="s">
        <v>954</v>
      </c>
      <c r="B4" s="987"/>
      <c r="C4" s="987"/>
      <c r="D4" s="987"/>
      <c r="E4" s="28"/>
      <c r="F4" s="34"/>
      <c r="G4" s="28"/>
      <c r="H4" s="28"/>
      <c r="I4" s="28"/>
      <c r="J4" s="28"/>
      <c r="K4" s="28"/>
      <c r="L4" s="28"/>
      <c r="M4" s="49"/>
      <c r="N4" s="28"/>
      <c r="O4" s="28"/>
      <c r="P4" s="28"/>
      <c r="Q4" s="49"/>
      <c r="R4" s="28"/>
      <c r="S4" s="28"/>
      <c r="T4" s="28"/>
      <c r="U4" s="49"/>
      <c r="V4" s="28"/>
      <c r="W4" s="28"/>
      <c r="X4" s="28"/>
      <c r="Y4" s="28"/>
      <c r="Z4" s="28"/>
      <c r="AA4" s="28"/>
      <c r="AB4" s="28"/>
      <c r="AC4" s="28"/>
      <c r="AD4" s="28"/>
      <c r="AE4" s="28"/>
      <c r="AF4" s="28"/>
      <c r="AG4" s="28"/>
    </row>
    <row r="5" spans="1:33" ht="57" customHeight="1" x14ac:dyDescent="0.25">
      <c r="A5" s="672" t="s">
        <v>2</v>
      </c>
      <c r="B5" s="672" t="s">
        <v>4</v>
      </c>
      <c r="C5" s="672" t="s">
        <v>575</v>
      </c>
      <c r="D5" s="672" t="s">
        <v>955</v>
      </c>
      <c r="E5" s="672" t="s">
        <v>215</v>
      </c>
      <c r="F5" s="988" t="s">
        <v>956</v>
      </c>
      <c r="G5" s="672" t="s">
        <v>218</v>
      </c>
      <c r="H5" s="672" t="s">
        <v>576</v>
      </c>
      <c r="I5" s="672" t="s">
        <v>9</v>
      </c>
      <c r="J5" s="672" t="s">
        <v>222</v>
      </c>
      <c r="K5" s="672" t="s">
        <v>577</v>
      </c>
      <c r="L5" s="994" t="s">
        <v>10</v>
      </c>
      <c r="M5" s="77" t="s">
        <v>957</v>
      </c>
      <c r="N5" s="996" t="s">
        <v>225</v>
      </c>
      <c r="O5" s="797" t="s">
        <v>578</v>
      </c>
      <c r="P5" s="809" t="s">
        <v>958</v>
      </c>
      <c r="Q5" s="77" t="s">
        <v>957</v>
      </c>
      <c r="R5" s="996" t="s">
        <v>225</v>
      </c>
      <c r="S5" s="797" t="s">
        <v>578</v>
      </c>
      <c r="T5" s="809" t="s">
        <v>958</v>
      </c>
      <c r="U5" s="77" t="s">
        <v>957</v>
      </c>
      <c r="V5" s="996" t="s">
        <v>225</v>
      </c>
      <c r="W5" s="797" t="s">
        <v>578</v>
      </c>
      <c r="X5" s="809" t="s">
        <v>959</v>
      </c>
      <c r="Y5" s="811" t="s">
        <v>12</v>
      </c>
      <c r="Z5" s="812"/>
      <c r="AA5" s="812"/>
      <c r="AB5" s="812"/>
      <c r="AC5" s="991"/>
      <c r="AD5" s="992" t="s">
        <v>309</v>
      </c>
      <c r="AE5" s="992"/>
      <c r="AF5" s="992"/>
      <c r="AG5" s="993"/>
    </row>
    <row r="6" spans="1:33" ht="57" customHeight="1" x14ac:dyDescent="0.25">
      <c r="A6" s="673"/>
      <c r="B6" s="673"/>
      <c r="C6" s="673"/>
      <c r="D6" s="673"/>
      <c r="E6" s="673"/>
      <c r="F6" s="989"/>
      <c r="G6" s="673"/>
      <c r="H6" s="673"/>
      <c r="I6" s="673"/>
      <c r="J6" s="673"/>
      <c r="K6" s="673"/>
      <c r="L6" s="995"/>
      <c r="M6" s="78" t="s">
        <v>580</v>
      </c>
      <c r="N6" s="997"/>
      <c r="O6" s="798"/>
      <c r="P6" s="810"/>
      <c r="Q6" s="78" t="s">
        <v>581</v>
      </c>
      <c r="R6" s="997"/>
      <c r="S6" s="798"/>
      <c r="T6" s="810"/>
      <c r="U6" s="78" t="s">
        <v>582</v>
      </c>
      <c r="V6" s="997"/>
      <c r="W6" s="798"/>
      <c r="X6" s="810"/>
      <c r="Y6" s="91" t="s">
        <v>583</v>
      </c>
      <c r="Z6" s="5" t="s">
        <v>584</v>
      </c>
      <c r="AA6" s="5" t="s">
        <v>585</v>
      </c>
      <c r="AB6" s="5" t="s">
        <v>586</v>
      </c>
      <c r="AC6" s="92" t="s">
        <v>21</v>
      </c>
      <c r="AD6" s="88" t="s">
        <v>587</v>
      </c>
      <c r="AE6" s="30" t="s">
        <v>588</v>
      </c>
      <c r="AF6" s="30" t="s">
        <v>589</v>
      </c>
      <c r="AG6" s="30" t="s">
        <v>590</v>
      </c>
    </row>
    <row r="7" spans="1:33" ht="121.5" customHeight="1" x14ac:dyDescent="0.25">
      <c r="A7" s="147" t="s">
        <v>960</v>
      </c>
      <c r="B7" s="143" t="s">
        <v>961</v>
      </c>
      <c r="C7" s="129" t="s">
        <v>962</v>
      </c>
      <c r="D7" s="129" t="s">
        <v>163</v>
      </c>
      <c r="E7" s="129" t="s">
        <v>963</v>
      </c>
      <c r="F7" s="130" t="s">
        <v>964</v>
      </c>
      <c r="G7" s="54" t="s">
        <v>965</v>
      </c>
      <c r="H7" s="54" t="s">
        <v>966</v>
      </c>
      <c r="I7" s="53">
        <v>1</v>
      </c>
      <c r="J7" s="53" t="s">
        <v>643</v>
      </c>
      <c r="K7" s="72" t="s">
        <v>905</v>
      </c>
      <c r="L7" s="146" t="s">
        <v>967</v>
      </c>
      <c r="M7" s="79">
        <v>0</v>
      </c>
      <c r="N7" s="48" t="s">
        <v>968</v>
      </c>
      <c r="O7" s="48"/>
      <c r="P7" s="80">
        <f>+IFERROR(AVERAGE(M7:O7),"-")</f>
        <v>0</v>
      </c>
      <c r="Q7" s="79" t="s">
        <v>672</v>
      </c>
      <c r="R7" s="48"/>
      <c r="S7" s="48"/>
      <c r="T7" s="80" t="str">
        <f>+IFERROR(AVERAGE(Q7:S7),"-")</f>
        <v>-</v>
      </c>
      <c r="U7" s="87"/>
      <c r="V7" s="48"/>
      <c r="W7" s="48"/>
      <c r="X7" s="110" t="str">
        <f>+IFERROR(AVERAGE(U7:W7),"-")</f>
        <v>-</v>
      </c>
      <c r="Y7" s="93" t="s">
        <v>672</v>
      </c>
      <c r="Z7" s="25">
        <f>IFERROR((P7*100%)/$I$7,"-")</f>
        <v>0</v>
      </c>
      <c r="AA7" s="25" t="str">
        <f>IFERROR((T7*100%)/$I$7,"-")</f>
        <v>-</v>
      </c>
      <c r="AB7" s="25" t="str">
        <f>IFERROR((X7*100%)/$I$7,"-")</f>
        <v>-</v>
      </c>
      <c r="AC7" s="94">
        <f>IFERROR(AVERAGE(Y7:AB7),"-")</f>
        <v>0</v>
      </c>
      <c r="AD7" s="89"/>
      <c r="AE7" s="31"/>
      <c r="AF7" s="32"/>
      <c r="AG7" s="32"/>
    </row>
    <row r="8" spans="1:33" ht="27" customHeight="1" thickBot="1" x14ac:dyDescent="0.3">
      <c r="A8" s="1002" t="s">
        <v>607</v>
      </c>
      <c r="B8" s="1002"/>
      <c r="C8" s="1002"/>
      <c r="D8" s="1002"/>
      <c r="E8" s="1002"/>
      <c r="F8" s="1002"/>
      <c r="G8" s="1002"/>
      <c r="H8" s="1002"/>
      <c r="I8" s="1002"/>
      <c r="J8" s="1003"/>
      <c r="K8" s="1003"/>
      <c r="L8" s="1003"/>
      <c r="M8" s="83">
        <f>IFERROR(AVERAGE(M7:M7),"-")</f>
        <v>0</v>
      </c>
      <c r="N8" s="84"/>
      <c r="O8" s="68"/>
      <c r="P8" s="998">
        <f>IFERROR(AVERAGE(P7:P7),"-")</f>
        <v>0</v>
      </c>
      <c r="Q8" s="83" t="str">
        <f>IFERROR(AVERAGE(Q7:Q7),"-")</f>
        <v>-</v>
      </c>
      <c r="R8" s="84"/>
      <c r="S8" s="68"/>
      <c r="T8" s="998" t="str">
        <f>IFERROR(AVERAGE(T7:T7),"-")</f>
        <v>-</v>
      </c>
      <c r="U8" s="83" t="str">
        <f>IFERROR(AVERAGE(U7:U7),"-")</f>
        <v>-</v>
      </c>
      <c r="V8" s="84"/>
      <c r="W8" s="68"/>
      <c r="X8" s="998" t="str">
        <f t="shared" ref="X8:AC8" si="0">IFERROR(AVERAGE(X7:X7),"-")</f>
        <v>-</v>
      </c>
      <c r="Y8" s="105" t="str">
        <f t="shared" si="0"/>
        <v>-</v>
      </c>
      <c r="Z8" s="106">
        <f t="shared" si="0"/>
        <v>0</v>
      </c>
      <c r="AA8" s="106" t="str">
        <f t="shared" si="0"/>
        <v>-</v>
      </c>
      <c r="AB8" s="51" t="str">
        <f t="shared" si="0"/>
        <v>-</v>
      </c>
      <c r="AC8" s="1000">
        <f t="shared" si="0"/>
        <v>0</v>
      </c>
      <c r="AD8" s="90"/>
      <c r="AE8" s="29"/>
      <c r="AF8" s="27"/>
      <c r="AG8" s="26"/>
    </row>
    <row r="9" spans="1:33" ht="27" thickBot="1" x14ac:dyDescent="0.3">
      <c r="A9" s="28"/>
      <c r="B9" s="28"/>
      <c r="C9" s="28"/>
      <c r="D9" s="28"/>
      <c r="E9" s="28"/>
      <c r="F9" s="34"/>
      <c r="G9" s="28"/>
      <c r="H9" s="28"/>
      <c r="I9" s="28"/>
      <c r="J9" s="28"/>
      <c r="K9" s="28"/>
      <c r="L9" s="28"/>
      <c r="M9" s="85"/>
      <c r="N9" s="86"/>
      <c r="O9" s="82" t="s">
        <v>969</v>
      </c>
      <c r="P9" s="999"/>
      <c r="Q9" s="104"/>
      <c r="R9" s="86"/>
      <c r="S9" s="81" t="s">
        <v>611</v>
      </c>
      <c r="T9" s="999"/>
      <c r="U9" s="104"/>
      <c r="V9" s="86"/>
      <c r="W9" s="81" t="s">
        <v>612</v>
      </c>
      <c r="X9" s="999"/>
      <c r="Y9" s="107"/>
      <c r="Z9" s="108"/>
      <c r="AA9" s="109"/>
      <c r="AB9" s="95" t="s">
        <v>613</v>
      </c>
      <c r="AC9" s="1001"/>
      <c r="AD9" s="28"/>
      <c r="AE9" s="28"/>
      <c r="AF9" s="28"/>
      <c r="AG9" s="28"/>
    </row>
  </sheetData>
  <mergeCells count="35">
    <mergeCell ref="X8:X9"/>
    <mergeCell ref="AC8:AC9"/>
    <mergeCell ref="A8:L8"/>
    <mergeCell ref="P8:P9"/>
    <mergeCell ref="T8:T9"/>
    <mergeCell ref="AE1:AG2"/>
    <mergeCell ref="A2:B3"/>
    <mergeCell ref="C2:AD3"/>
    <mergeCell ref="AE3:AG3"/>
    <mergeCell ref="C5:C6"/>
    <mergeCell ref="D5:D6"/>
    <mergeCell ref="X5:X6"/>
    <mergeCell ref="Y5:AC5"/>
    <mergeCell ref="AD5:AG5"/>
    <mergeCell ref="W5:W6"/>
    <mergeCell ref="L5:L6"/>
    <mergeCell ref="N5:N6"/>
    <mergeCell ref="O5:O6"/>
    <mergeCell ref="R5:R6"/>
    <mergeCell ref="S5:S6"/>
    <mergeCell ref="V5:V6"/>
    <mergeCell ref="G5:G6"/>
    <mergeCell ref="H5:H6"/>
    <mergeCell ref="A1:B1"/>
    <mergeCell ref="C1:AD1"/>
    <mergeCell ref="P5:P6"/>
    <mergeCell ref="T5:T6"/>
    <mergeCell ref="I5:I6"/>
    <mergeCell ref="J5:J6"/>
    <mergeCell ref="A4:D4"/>
    <mergeCell ref="A5:A6"/>
    <mergeCell ref="B5:B6"/>
    <mergeCell ref="E5:E6"/>
    <mergeCell ref="F5:F6"/>
    <mergeCell ref="K5:K6"/>
  </mergeCells>
  <conditionalFormatting sqref="Y7:AC7 AC8">
    <cfRule type="cellIs" dxfId="41" priority="1" operator="lessThan">
      <formula>0.6</formula>
    </cfRule>
    <cfRule type="cellIs" dxfId="40" priority="2" operator="between">
      <formula>60%</formula>
      <formula>79%</formula>
    </cfRule>
    <cfRule type="cellIs" dxfId="39" priority="3" operator="between">
      <formula>80%</formula>
      <formula>100%</formula>
    </cfRule>
  </conditionalFormatting>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2"/>
  <dimension ref="A3:Z41"/>
  <sheetViews>
    <sheetView topLeftCell="C13" workbookViewId="0">
      <selection activeCell="P31" sqref="P31"/>
    </sheetView>
  </sheetViews>
  <sheetFormatPr baseColWidth="10" defaultColWidth="11.42578125" defaultRowHeight="15" x14ac:dyDescent="0.25"/>
  <cols>
    <col min="3" max="3" width="40.42578125" customWidth="1"/>
    <col min="4" max="4" width="7.28515625" customWidth="1"/>
    <col min="5" max="5" width="6.28515625" customWidth="1"/>
    <col min="6" max="6" width="5.85546875" customWidth="1"/>
    <col min="7" max="7" width="7.140625" customWidth="1"/>
    <col min="8" max="8" width="5.85546875" customWidth="1"/>
    <col min="9" max="10" width="7.7109375" customWidth="1"/>
    <col min="11" max="11" width="8.5703125" customWidth="1"/>
    <col min="12" max="12" width="5.85546875" customWidth="1"/>
    <col min="13" max="13" width="8.140625" customWidth="1"/>
    <col min="14" max="14" width="7.7109375" customWidth="1"/>
    <col min="15" max="15" width="7.140625" customWidth="1"/>
    <col min="16" max="16" width="7.28515625" customWidth="1"/>
    <col min="17" max="17" width="6.5703125" customWidth="1"/>
    <col min="18" max="21" width="5.85546875" customWidth="1"/>
    <col min="22" max="22" width="7.5703125" customWidth="1"/>
    <col min="23" max="24" width="5.85546875" customWidth="1"/>
    <col min="25" max="25" width="6.42578125" customWidth="1"/>
    <col min="26" max="26" width="8.28515625" customWidth="1"/>
  </cols>
  <sheetData>
    <row r="3" spans="1:26" ht="88.5" customHeight="1" x14ac:dyDescent="0.25">
      <c r="A3" s="42" t="s">
        <v>608</v>
      </c>
      <c r="C3" s="167" t="s">
        <v>970</v>
      </c>
      <c r="D3" s="168" t="s">
        <v>262</v>
      </c>
      <c r="E3" s="168" t="s">
        <v>263</v>
      </c>
      <c r="F3" s="168" t="s">
        <v>264</v>
      </c>
      <c r="G3" s="168" t="s">
        <v>265</v>
      </c>
      <c r="H3" s="168" t="s">
        <v>266</v>
      </c>
      <c r="I3" s="168" t="s">
        <v>267</v>
      </c>
      <c r="J3" s="168" t="s">
        <v>268</v>
      </c>
      <c r="K3" s="168" t="s">
        <v>269</v>
      </c>
      <c r="L3" s="168" t="s">
        <v>270</v>
      </c>
      <c r="M3" s="168" t="s">
        <v>271</v>
      </c>
      <c r="N3" s="168" t="s">
        <v>272</v>
      </c>
      <c r="O3" s="168" t="s">
        <v>273</v>
      </c>
      <c r="P3" s="168" t="s">
        <v>274</v>
      </c>
      <c r="Q3" s="168" t="s">
        <v>275</v>
      </c>
      <c r="R3" s="168" t="s">
        <v>276</v>
      </c>
      <c r="S3" s="168" t="s">
        <v>277</v>
      </c>
      <c r="T3" s="168" t="s">
        <v>278</v>
      </c>
      <c r="U3" s="168" t="s">
        <v>279</v>
      </c>
      <c r="V3" s="168" t="s">
        <v>280</v>
      </c>
      <c r="W3" s="168" t="s">
        <v>281</v>
      </c>
      <c r="X3" s="168" t="s">
        <v>282</v>
      </c>
      <c r="Y3" s="168" t="s">
        <v>283</v>
      </c>
      <c r="Z3" s="169" t="s">
        <v>971</v>
      </c>
    </row>
    <row r="4" spans="1:26" ht="22.5" x14ac:dyDescent="0.25">
      <c r="C4" s="170" t="s">
        <v>310</v>
      </c>
      <c r="D4" s="149" t="e" cm="1">
        <f t="array" ref="D4">+INDEX(#REF!,MATCH(C4&amp;$A$3,#REF!&amp;#REF!,0))</f>
        <v>#REF!</v>
      </c>
      <c r="E4" s="149"/>
      <c r="F4" s="167"/>
      <c r="G4" s="149"/>
      <c r="H4" s="167"/>
      <c r="I4" s="171" t="str">
        <f t="array" ref="I4">+IFERROR(INDEX([2]PEGIF!$M$29:$V$29,MATCH(C4&amp;$A$3,[2]PEGIF!$M$5:$S$5&amp;[2]PEGIF!$L$29,0))," ")</f>
        <v xml:space="preserve"> </v>
      </c>
      <c r="J4" s="171" t="str">
        <f>+IFERROR(INDEX([2]Costos!$M$12:$O$12,MATCH(C4&amp;$A$3,[2]Costos!$M$5:$O$5&amp;[2]Costos!$L$12,0))," ")</f>
        <v xml:space="preserve"> </v>
      </c>
      <c r="K4" s="171" t="str">
        <f>+IFERROR(INDEX('[2]Prevención Daño Ant'!$M$12:$O$12,MATCH(C4&amp;$A$3,'[2]Prevención Daño Ant'!$M$5:$O$5&amp;'[2]Prevención Daño Ant'!$L$12,0))," ")</f>
        <v xml:space="preserve"> </v>
      </c>
      <c r="L4" s="167"/>
      <c r="M4" s="171" t="str">
        <f>+IFERROR(INDEX('[2]Integración SI'!$M$10:$P$10,MATCH(C4&amp;$A$3,'[2]Integración SI'!$M$5:$P$5&amp;'[2]Integración SI'!$L$10,0))," ")</f>
        <v xml:space="preserve"> </v>
      </c>
      <c r="N4" s="171" t="str">
        <f>+IFERROR(INDEX('[2]Construcción-Adecuación'!$M$12:$O$12,MATCH(C4&amp;$A$3,'[2]Construcción-Adecuación'!$M$5:$O$5&amp;'[2]Construcción-Adecuación'!$L$12,0))," ")</f>
        <v xml:space="preserve"> </v>
      </c>
      <c r="O4" s="171" t="str">
        <f>+IFERROR(INDEX('[2]Gestión Tecnología'!$M$10:$P$10,MATCH(C4&amp;$A$3,'[2]Gestión Tecnología'!$M$5:$P$5&amp;'[2]Gestión Tecnología'!$L$10,0))," ")</f>
        <v xml:space="preserve"> </v>
      </c>
      <c r="P4" s="171" t="str">
        <f>+IFERROR(INDEX([2]PEGITH!$M$16:$T$16,MATCH(C4&amp;$A$3,[2]PEGITH!$M$5:$T$5&amp;[2]PEGITH!$L$16,0))," ")</f>
        <v xml:space="preserve"> </v>
      </c>
      <c r="Q4" s="171" t="str">
        <f>+IFERROR(INDEX('[2]ISO 140012015'!$M$8:$O$8,MATCH(C4&amp;$A$3,'[2]ISO 140012015'!$M$5:$O$5&amp;'[2]ISO 140012015'!$L$8,0))," ")</f>
        <v xml:space="preserve"> </v>
      </c>
      <c r="R4" s="171" t="str">
        <f>+IFERROR(INDEX('[2]ISO 450012018'!$M$8:$O$8,MATCH(C4&amp;$A$3,'[2]ISO 450012018'!$M$5:$O$5&amp;'[2]ISO 450012018'!$L$8,0))," ")</f>
        <v xml:space="preserve"> </v>
      </c>
      <c r="S4" s="171" t="str">
        <f>+IFERROR(INDEX('[2]ISO 90012015'!$M$8:$O$8,MATCH(C4&amp;$A$3,'[2]ISO 90012015'!$M$5:$O$5&amp;'[2]ISO 90012015'!$L$8,0))," ")</f>
        <v xml:space="preserve"> </v>
      </c>
      <c r="T4" s="171" t="str">
        <f>+IFERROR(INDEX([2]BPE!$M$8:$O$8,MATCH(C4&amp;$A$3,[2]BPE!$M$5:$O$5&amp;[2]BPE!$L$8,0))," ")</f>
        <v xml:space="preserve"> </v>
      </c>
      <c r="U4" s="171" t="str">
        <f>+IFERROR(INDEX([2]BPM!$M$8:$O$8,MATCH(C4&amp;$A$3,[2]BPM!$M$5:$O$5&amp;[2]BPM!$L$8,0))," ")</f>
        <v xml:space="preserve"> </v>
      </c>
      <c r="V4" s="171" t="str">
        <f>+IFERROR(INDEX('[2]Gestion Investigación'!$M$11:$O$11,MATCH(C4&amp;$A$3,'[2]Gestion Investigación'!$M$5:$O$5&amp;'[2]Gestion Investigación'!$L$11,0))," ")</f>
        <v xml:space="preserve"> </v>
      </c>
      <c r="W4" s="171" t="str">
        <f>+IFERROR(INDEX('[2]Líneas Investigación'!$M$8:$O$8,MATCH(C4&amp;$A$3,'[2]Líneas Investigación'!$M$5:$O$5&amp;'[2]Líneas Investigación'!$L$8,0))," ")</f>
        <v xml:space="preserve"> </v>
      </c>
      <c r="X4" s="171" t="str">
        <f>+IFERROR(INDEX([2]Congresos!$M$8:$O$8,MATCH(C4&amp;$A$3,[2]Congresos!$M$5:$O$5&amp;[2]Congresos!$L$8,0))," ")</f>
        <v xml:space="preserve"> </v>
      </c>
      <c r="Y4" s="171" t="str">
        <f>+IFERROR(INDEX('[2]Alianzas Estratégicas'!$M$8:$O$8,MATCH(C4&amp;$A$3,'[2]Alianzas Estratégicas'!$M$5:$O$5&amp;'[2]Alianzas Estratégicas'!$L$8,0))," ")</f>
        <v xml:space="preserve"> </v>
      </c>
      <c r="Z4" s="172" t="e">
        <f t="shared" ref="Z4:Z40" si="0">+AVERAGE(D4:Y4)</f>
        <v>#REF!</v>
      </c>
    </row>
    <row r="5" spans="1:26" x14ac:dyDescent="0.25">
      <c r="C5" s="170" t="s">
        <v>972</v>
      </c>
      <c r="D5" s="149" t="str" cm="1">
        <f t="array" ref="D5">+IFERROR(INDEX(#REF!,MATCH(C5&amp;$A$3,#REF!&amp;#REF!,0)),"")</f>
        <v/>
      </c>
      <c r="E5" s="149" t="str" cm="1">
        <f t="array" ref="E5">+IFERROR(INDEX(#REF!,MATCH(C5&amp;$A$3,#REF!&amp;#REF!,0))," ")</f>
        <v xml:space="preserve"> </v>
      </c>
      <c r="F5" s="167"/>
      <c r="G5" s="149" t="str" cm="1">
        <f t="array" ref="G5">+IFERROR(INDEX(#REF!,MATCH(C5&amp;$A$3,#REF!&amp;#REF!,0))," ")</f>
        <v xml:space="preserve"> </v>
      </c>
      <c r="H5" s="167"/>
      <c r="I5" s="171" t="str" cm="1">
        <f t="array" ref="I5">+IFERROR(INDEX(#REF!,MATCH(C5&amp;$A$3,#REF!&amp;#REF!,0))," ")</f>
        <v xml:space="preserve"> </v>
      </c>
      <c r="J5" s="171" t="str">
        <f>+IFERROR(INDEX([2]Costos!$M$12:$O$12,MATCH(C5&amp;$A$3,[2]Costos!$M$5:$O$5&amp;[2]Costos!$L$12,0))," ")</f>
        <v xml:space="preserve"> </v>
      </c>
      <c r="K5" s="171" t="str" cm="1">
        <f t="array" ref="K5">+IFERROR(INDEX(#REF!,MATCH(C5&amp;$A$3,#REF!&amp;#REF!,0))," ")</f>
        <v xml:space="preserve"> </v>
      </c>
      <c r="L5" s="167"/>
      <c r="M5" s="171" t="str">
        <f>+IFERROR(INDEX('[2]Integración SI'!$M$10:$P$10,MATCH(C5&amp;$A$3,'[2]Integración SI'!$M$5:$P$5&amp;'[2]Integración SI'!$L$10,0))," ")</f>
        <v xml:space="preserve"> </v>
      </c>
      <c r="N5" s="171" t="str">
        <f>+IFERROR(INDEX('[2]Construcción-Adecuación'!$M$12:$O$12,MATCH(C5&amp;$A$3,'[2]Construcción-Adecuación'!$M$5:$O$5&amp;'[2]Construcción-Adecuación'!$L$12,0))," ")</f>
        <v xml:space="preserve"> </v>
      </c>
      <c r="O5" s="171" t="str">
        <f>+IFERROR(INDEX('[2]Gestión Tecnología'!$M$10:$P$10,MATCH(C5&amp;$A$3,'[2]Gestión Tecnología'!$M$5:$P$5&amp;'[2]Gestión Tecnología'!$L$10,0))," ")</f>
        <v xml:space="preserve"> </v>
      </c>
      <c r="P5" s="171" t="str">
        <f>+IFERROR(INDEX([2]PEGITH!$M$16:$T$16,MATCH(C5&amp;$A$3,[2]PEGITH!$M$5:$T$5&amp;[2]PEGITH!$L$16,0))," ")</f>
        <v xml:space="preserve"> </v>
      </c>
      <c r="Q5" s="171" t="str">
        <f>+IFERROR(INDEX('[2]ISO 140012015'!$M$8:$O$8,MATCH(C5&amp;$A$3,'[2]ISO 140012015'!$M$5:$O$5&amp;'[2]ISO 140012015'!$L$8,0))," ")</f>
        <v xml:space="preserve"> </v>
      </c>
      <c r="R5" s="171" t="str">
        <f>+IFERROR(INDEX('[2]ISO 450012018'!$M$8:$O$8,MATCH(C5&amp;$A$3,'[2]ISO 450012018'!$M$5:$O$5&amp;'[2]ISO 450012018'!$L$8,0))," ")</f>
        <v xml:space="preserve"> </v>
      </c>
      <c r="S5" s="171" t="str">
        <f>+IFERROR(INDEX('[2]ISO 90012015'!$M$8:$O$8,MATCH(C5&amp;$A$3,'[2]ISO 90012015'!$M$5:$O$5&amp;'[2]ISO 90012015'!$L$8,0))," ")</f>
        <v xml:space="preserve"> </v>
      </c>
      <c r="T5" s="171" t="str">
        <f>+IFERROR(INDEX([2]BPE!$M$8:$O$8,MATCH(C5&amp;$A$3,[2]BPE!$M$5:$O$5&amp;[2]BPE!$L$8,0))," ")</f>
        <v xml:space="preserve"> </v>
      </c>
      <c r="U5" s="171" t="str">
        <f>+IFERROR(INDEX([2]BPM!$M$8:$O$8,MATCH(C5&amp;$A$3,[2]BPM!$M$5:$O$5&amp;[2]BPM!$L$8,0))," ")</f>
        <v xml:space="preserve"> </v>
      </c>
      <c r="V5" s="171">
        <f t="array" ref="V5">+INDEX('[2]Gestion Investigación'!$M$11:$O$11,MATCH(C5&amp;$A$3,'[2]Gestion Investigación'!$M$5:$O$5&amp;'[2]Gestion Investigación'!$L$11,0))</f>
        <v>0.8833333333333333</v>
      </c>
      <c r="W5" s="149">
        <f t="array" ref="W5">+INDEX('[2]Líneas Investigación'!$M$8:$O$8,MATCH(C5&amp;$A$3,'[2]Líneas Investigación'!$M$5:$O$5&amp;'[2]Líneas Investigación'!$L$8,0))</f>
        <v>0.9</v>
      </c>
      <c r="X5" s="171" t="str">
        <f t="array" ref="X5">+INDEX([2]Congresos!$M$8:$O$8,MATCH(C5&amp;$A$3,[2]Congresos!$M$5:$O$5&amp;[2]Congresos!$L$8,0))</f>
        <v>.</v>
      </c>
      <c r="Y5" s="149">
        <f t="array" ref="Y5">+INDEX('[2]Alianzas Estratégicas'!$M$8:$O$8,MATCH(C5&amp;$A$3,'[2]Alianzas Estratégicas'!$M$5:$O$5&amp;'[2]Alianzas Estratégicas'!$L$8,0))</f>
        <v>1</v>
      </c>
      <c r="Z5" s="149">
        <f t="shared" si="0"/>
        <v>0.9277777777777777</v>
      </c>
    </row>
    <row r="6" spans="1:26" x14ac:dyDescent="0.25">
      <c r="C6" s="170" t="s">
        <v>973</v>
      </c>
      <c r="D6" s="149" t="str" cm="1">
        <f t="array" ref="D6">+IFERROR(INDEX(#REF!,MATCH(C6&amp;$A$3,#REF!&amp;#REF!,0)),"")</f>
        <v/>
      </c>
      <c r="E6" s="149" t="str" cm="1">
        <f t="array" ref="E6">+IFERROR(INDEX(#REF!,MATCH(C6&amp;$A$3,#REF!&amp;#REF!,0))," ")</f>
        <v xml:space="preserve"> </v>
      </c>
      <c r="F6" s="167"/>
      <c r="G6" s="149" t="str" cm="1">
        <f t="array" ref="G6">+IFERROR(INDEX(#REF!,MATCH(C6&amp;$A$3,#REF!&amp;#REF!,0))," ")</f>
        <v xml:space="preserve"> </v>
      </c>
      <c r="H6" s="167"/>
      <c r="I6" s="171" t="str" cm="1">
        <f t="array" ref="I6">+IFERROR(INDEX(#REF!,MATCH(C6&amp;$A$3,#REF!&amp;#REF!,0))," ")</f>
        <v xml:space="preserve"> </v>
      </c>
      <c r="J6" s="171" t="str">
        <f>+IFERROR(INDEX([2]Costos!$M$12:$O$12,MATCH(C6&amp;$A$3,[2]Costos!$M$5:$O$5&amp;[2]Costos!$L$12,0))," ")</f>
        <v xml:space="preserve"> </v>
      </c>
      <c r="K6" s="171" t="str" cm="1">
        <f t="array" ref="K6">+IFERROR(INDEX(#REF!,MATCH(C6&amp;$A$3,#REF!&amp;#REF!,0))," ")</f>
        <v xml:space="preserve"> </v>
      </c>
      <c r="L6" s="150">
        <f>+AVERAGE([2]MIPG!M7,[2]MIPG!N7)</f>
        <v>0.73350000000000004</v>
      </c>
      <c r="M6" s="171" t="str">
        <f>+IFERROR(INDEX('[2]Integración SI'!$M$10:$P$10,MATCH(C6&amp;$A$3,'[2]Integración SI'!$M$5:$P$5&amp;'[2]Integración SI'!$L$10,0))," ")</f>
        <v xml:space="preserve"> </v>
      </c>
      <c r="N6" s="171" t="str">
        <f>+IFERROR(INDEX('[2]Construcción-Adecuación'!$M$12:$O$12,MATCH(C6&amp;$A$3,'[2]Construcción-Adecuación'!$M$5:$O$5&amp;'[2]Construcción-Adecuación'!$L$12,0))," ")</f>
        <v xml:space="preserve"> </v>
      </c>
      <c r="O6" s="171" t="str">
        <f>+IFERROR(INDEX('[2]Gestión Tecnología'!$M$10:$P$10,MATCH(C6&amp;$A$3,'[2]Gestión Tecnología'!$M$5:$P$5&amp;'[2]Gestión Tecnología'!$L$10,0))," ")</f>
        <v xml:space="preserve"> </v>
      </c>
      <c r="P6" s="171">
        <f t="array" ref="P6">+INDEX([2]PEGITH!$M$16:$T$16,MATCH(C6&amp;$A$3,[2]PEGITH!$M$5:$T$5&amp;[2]PEGITH!$L$16,0))</f>
        <v>0.92874999999999996</v>
      </c>
      <c r="Q6" s="171" t="str">
        <f>+IFERROR(INDEX('[2]ISO 140012015'!$M$8:$O$8,MATCH(C6&amp;$A$3,'[2]ISO 140012015'!$M$5:$O$5&amp;'[2]ISO 140012015'!$L$8,0))," ")</f>
        <v xml:space="preserve"> </v>
      </c>
      <c r="R6" s="171" t="str">
        <f>+IFERROR(INDEX('[2]ISO 450012018'!$M$8:$O$8,MATCH(C6&amp;$A$3,'[2]ISO 450012018'!$M$5:$O$5&amp;'[2]ISO 450012018'!$L$8,0))," ")</f>
        <v xml:space="preserve"> </v>
      </c>
      <c r="S6" s="171" t="str">
        <f>+IFERROR(INDEX('[2]ISO 90012015'!$M$8:$O$8,MATCH(C6&amp;$A$3,'[2]ISO 90012015'!$M$5:$O$5&amp;'[2]ISO 90012015'!$L$8,0))," ")</f>
        <v xml:space="preserve"> </v>
      </c>
      <c r="T6" s="171" t="str">
        <f>+IFERROR(INDEX([2]BPE!$M$8:$O$8,MATCH(C6&amp;$A$3,[2]BPE!$M$5:$O$5&amp;[2]BPE!$L$8,0))," ")</f>
        <v xml:space="preserve"> </v>
      </c>
      <c r="U6" s="171" t="str">
        <f>+IFERROR(INDEX([2]BPM!$M$8:$O$8,MATCH(C6&amp;$A$3,[2]BPM!$M$5:$O$5&amp;[2]BPM!$L$8,0))," ")</f>
        <v xml:space="preserve"> </v>
      </c>
      <c r="V6" s="171" t="str">
        <f>+IFERROR(INDEX('[2]Gestion Investigación'!$M$11:$O$11,MATCH(C6&amp;$A$3,'[2]Gestion Investigación'!$M$5:$O$5&amp;'[2]Gestion Investigación'!$L$11,0))," ")</f>
        <v xml:space="preserve"> </v>
      </c>
      <c r="W6" s="171" t="str">
        <f>+IFERROR(INDEX('[2]Líneas Investigación'!$M$8:$O$8,MATCH(C6&amp;$A$3,'[2]Líneas Investigación'!$M$5:$O$5&amp;'[2]Líneas Investigación'!$L$8,0))," ")</f>
        <v xml:space="preserve"> </v>
      </c>
      <c r="X6" s="171" t="str">
        <f>+IFERROR(INDEX([2]Congresos!$M$8:$O$8,MATCH(C6&amp;$A$3,[2]Congresos!$M$5:$O$5&amp;[2]Congresos!$L$8,0))," ")</f>
        <v xml:space="preserve"> </v>
      </c>
      <c r="Y6" s="171" t="str">
        <f>+IFERROR(INDEX('[2]Alianzas Estratégicas'!$M$8:$O$8,MATCH(C6&amp;$A$3,'[2]Alianzas Estratégicas'!$M$5:$O$5&amp;'[2]Alianzas Estratégicas'!$L$8,0))," ")</f>
        <v xml:space="preserve"> </v>
      </c>
      <c r="Z6" s="149">
        <f t="shared" si="0"/>
        <v>0.831125</v>
      </c>
    </row>
    <row r="7" spans="1:26" x14ac:dyDescent="0.25">
      <c r="C7" s="170" t="s">
        <v>314</v>
      </c>
      <c r="D7" s="149" t="str" cm="1">
        <f t="array" ref="D7">+IFERROR(INDEX(#REF!,MATCH(C7&amp;$A$3,#REF!&amp;#REF!,0)),"")</f>
        <v/>
      </c>
      <c r="E7" s="149" t="str" cm="1">
        <f t="array" ref="E7">+IFERROR(INDEX(#REF!,MATCH(C7&amp;$A$3,#REF!&amp;#REF!,0))," ")</f>
        <v xml:space="preserve"> </v>
      </c>
      <c r="F7" s="167"/>
      <c r="G7" s="149" t="str" cm="1">
        <f t="array" ref="G7">+IFERROR(INDEX(#REF!,MATCH(C7&amp;$A$3,#REF!&amp;#REF!,0))," ")</f>
        <v xml:space="preserve"> </v>
      </c>
      <c r="H7" s="167"/>
      <c r="I7" s="171" t="str" cm="1">
        <f t="array" ref="I7">+IFERROR(INDEX(#REF!,MATCH(C7&amp;$A$3,#REF!&amp;#REF!,0))," ")</f>
        <v xml:space="preserve"> </v>
      </c>
      <c r="J7" s="171" t="str">
        <f>+IFERROR(INDEX([2]Costos!$M$12:$O$12,MATCH(C7&amp;$A$3,[2]Costos!$M$5:$O$5&amp;[2]Costos!$L$12,0))," ")</f>
        <v xml:space="preserve"> </v>
      </c>
      <c r="K7" s="171" t="str" cm="1">
        <f t="array" ref="K7">+IFERROR(INDEX(#REF!,MATCH(C7&amp;$A$3,#REF!&amp;#REF!,0))," ")</f>
        <v xml:space="preserve"> </v>
      </c>
      <c r="L7" s="167"/>
      <c r="M7" s="171" t="str">
        <f>+IFERROR(INDEX('[2]Integración SI'!$M$10:$P$10,MATCH(C7&amp;$A$3,'[2]Integración SI'!$M$5:$P$5&amp;'[2]Integración SI'!$L$10,0))," ")</f>
        <v xml:space="preserve"> </v>
      </c>
      <c r="N7" s="171" t="str">
        <f>+IFERROR(INDEX('[2]Construcción-Adecuación'!$M$12:$O$12,MATCH(C7&amp;$A$3,'[2]Construcción-Adecuación'!$M$5:$O$5&amp;'[2]Construcción-Adecuación'!$L$12,0))," ")</f>
        <v xml:space="preserve"> </v>
      </c>
      <c r="O7" s="171" t="str">
        <f>+IFERROR(INDEX('[2]Gestión Tecnología'!$M$10:$P$10,MATCH(C7&amp;$A$3,'[2]Gestión Tecnología'!$M$5:$P$5&amp;'[2]Gestión Tecnología'!$L$10,0))," ")</f>
        <v xml:space="preserve"> </v>
      </c>
      <c r="P7" s="171" t="str">
        <f>+IFERROR(INDEX([2]PEGITH!$M$16:$T$16,MATCH(C7&amp;$A$3,[2]PEGITH!$M$5:$T$5&amp;[2]PEGITH!$L$16,0))," ")</f>
        <v xml:space="preserve"> </v>
      </c>
      <c r="Q7" s="171" t="str">
        <f>+IFERROR(INDEX('[2]ISO 140012015'!$M$8:$O$8,MATCH(C7&amp;$A$3,'[2]ISO 140012015'!$M$5:$O$5&amp;'[2]ISO 140012015'!$L$8,0))," ")</f>
        <v xml:space="preserve"> </v>
      </c>
      <c r="R7" s="171" t="str">
        <f>+IFERROR(INDEX('[2]ISO 450012018'!$M$8:$O$8,MATCH(C7&amp;$A$3,'[2]ISO 450012018'!$M$5:$O$5&amp;'[2]ISO 450012018'!$L$8,0))," ")</f>
        <v xml:space="preserve"> </v>
      </c>
      <c r="S7" s="171" t="str">
        <f>+IFERROR(INDEX('[2]ISO 90012015'!$M$8:$O$8,MATCH(C7&amp;$A$3,'[2]ISO 90012015'!$M$5:$O$5&amp;'[2]ISO 90012015'!$L$8,0))," ")</f>
        <v xml:space="preserve"> </v>
      </c>
      <c r="T7" s="171" t="str">
        <f>+IFERROR(INDEX([2]BPE!$M$8:$O$8,MATCH(C7&amp;$A$3,[2]BPE!$M$5:$O$5&amp;[2]BPE!$L$8,0))," ")</f>
        <v xml:space="preserve"> </v>
      </c>
      <c r="U7" s="171" t="str">
        <f>+IFERROR(INDEX([2]BPM!$M$8:$O$8,MATCH(C7&amp;$A$3,[2]BPM!$M$5:$O$5&amp;[2]BPM!$L$8,0))," ")</f>
        <v xml:space="preserve"> </v>
      </c>
      <c r="V7" s="171" t="str">
        <f>+IFERROR(INDEX('[2]Gestion Investigación'!$M$11:$O$11,MATCH(C7&amp;$A$3,'[2]Gestion Investigación'!$M$5:$O$5&amp;'[2]Gestion Investigación'!$L$11,0))," ")</f>
        <v xml:space="preserve"> </v>
      </c>
      <c r="W7" s="171" t="str">
        <f>+IFERROR(INDEX('[2]Líneas Investigación'!$M$8:$O$8,MATCH(C7&amp;$A$3,'[2]Líneas Investigación'!$M$5:$O$5&amp;'[2]Líneas Investigación'!$L$8,0))," ")</f>
        <v xml:space="preserve"> </v>
      </c>
      <c r="X7" s="171" t="str">
        <f>+IFERROR(INDEX([2]Congresos!$M$8:$O$8,MATCH(C7&amp;$A$3,[2]Congresos!$M$5:$O$5&amp;[2]Congresos!$L$8,0))," ")</f>
        <v xml:space="preserve"> </v>
      </c>
      <c r="Y7" s="171" t="str">
        <f>+IFERROR(INDEX('[2]Alianzas Estratégicas'!$M$8:$O$8,MATCH(C7&amp;$A$3,'[2]Alianzas Estratégicas'!$M$5:$O$5&amp;'[2]Alianzas Estratégicas'!$L$8,0))," ")</f>
        <v xml:space="preserve"> </v>
      </c>
      <c r="Z7" s="149" t="e">
        <f t="shared" si="0"/>
        <v>#DIV/0!</v>
      </c>
    </row>
    <row r="8" spans="1:26" x14ac:dyDescent="0.25">
      <c r="C8" s="170" t="s">
        <v>315</v>
      </c>
      <c r="D8" s="149" t="str" cm="1">
        <f t="array" ref="D8">+IFERROR(INDEX(#REF!,MATCH(C8&amp;$A$3,#REF!&amp;#REF!,0)),"")</f>
        <v/>
      </c>
      <c r="E8" s="149" t="str" cm="1">
        <f t="array" ref="E8">+IFERROR(INDEX(#REF!,MATCH(C8&amp;$A$3,#REF!&amp;#REF!,0))," ")</f>
        <v xml:space="preserve"> </v>
      </c>
      <c r="F8" s="167"/>
      <c r="G8" s="149" t="str" cm="1">
        <f t="array" ref="G8">+IFERROR(INDEX(#REF!,MATCH(C8&amp;$A$3,#REF!&amp;#REF!,0))," ")</f>
        <v xml:space="preserve"> </v>
      </c>
      <c r="H8" s="167"/>
      <c r="I8" s="171" t="str" cm="1">
        <f t="array" ref="I8">+IFERROR(INDEX(#REF!,MATCH(C8&amp;$A$3,#REF!&amp;#REF!,0))," ")</f>
        <v xml:space="preserve"> </v>
      </c>
      <c r="J8" s="171" t="str">
        <f>+IFERROR(INDEX([2]Costos!$M$12:$O$12,MATCH(C8&amp;$A$3,[2]Costos!$M$5:$O$5&amp;[2]Costos!$L$12,0))," ")</f>
        <v xml:space="preserve"> </v>
      </c>
      <c r="K8" s="171" t="str" cm="1">
        <f t="array" ref="K8">+IFERROR(INDEX(#REF!,MATCH(C8&amp;$A$3,#REF!&amp;#REF!,0))," ")</f>
        <v xml:space="preserve"> </v>
      </c>
      <c r="L8" s="167"/>
      <c r="M8" s="171" t="str">
        <f>+IFERROR(INDEX('[2]Integración SI'!$M$10:$P$10,MATCH(C8&amp;$A$3,'[2]Integración SI'!$M$5:$P$5&amp;'[2]Integración SI'!$L$10,0))," ")</f>
        <v xml:space="preserve"> </v>
      </c>
      <c r="N8" s="171" t="str">
        <f>+IFERROR(INDEX('[2]Construcción-Adecuación'!$M$12:$O$12,MATCH(C8&amp;$A$3,'[2]Construcción-Adecuación'!$M$5:$O$5&amp;'[2]Construcción-Adecuación'!$L$12,0))," ")</f>
        <v xml:space="preserve"> </v>
      </c>
      <c r="O8" s="171" t="str">
        <f>+IFERROR(INDEX('[2]Gestión Tecnología'!$M$10:$P$10,MATCH(C8&amp;$A$3,'[2]Gestión Tecnología'!$M$5:$P$5&amp;'[2]Gestión Tecnología'!$L$10,0))," ")</f>
        <v xml:space="preserve"> </v>
      </c>
      <c r="P8" s="171" t="str">
        <f>+IFERROR(INDEX([2]PEGITH!$M$16:$T$16,MATCH(C8&amp;$A$3,[2]PEGITH!$M$5:$T$5&amp;[2]PEGITH!$L$16,0))," ")</f>
        <v xml:space="preserve"> </v>
      </c>
      <c r="Q8" s="171" t="str">
        <f>+IFERROR(INDEX('[2]ISO 140012015'!$M$8:$O$8,MATCH(C8&amp;$A$3,'[2]ISO 140012015'!$M$5:$O$5&amp;'[2]ISO 140012015'!$L$8,0))," ")</f>
        <v xml:space="preserve"> </v>
      </c>
      <c r="R8" s="171" t="str">
        <f>+IFERROR(INDEX('[2]ISO 450012018'!$M$8:$O$8,MATCH(C8&amp;$A$3,'[2]ISO 450012018'!$M$5:$O$5&amp;'[2]ISO 450012018'!$L$8,0))," ")</f>
        <v xml:space="preserve"> </v>
      </c>
      <c r="S8" s="173">
        <f t="array" ref="S8">+INDEX('[2]ISO 90012015'!$M$8:$O$8,MATCH(C8&amp;$A$3,'[2]ISO 90012015'!$M$5:$O$5&amp;'[2]ISO 90012015'!$L$8,0))</f>
        <v>0.91</v>
      </c>
      <c r="T8" s="171" t="str">
        <f>+IFERROR(INDEX([2]BPE!$M$8:$O$8,MATCH(C8&amp;$A$3,[2]BPE!$M$5:$O$5&amp;[2]BPE!$L$8,0))," ")</f>
        <v xml:space="preserve"> </v>
      </c>
      <c r="U8" s="171" t="str">
        <f>+IFERROR(INDEX([2]BPM!$M$8:$O$8,MATCH(C8&amp;$A$3,[2]BPM!$M$5:$O$5&amp;[2]BPM!$L$8,0))," ")</f>
        <v xml:space="preserve"> </v>
      </c>
      <c r="V8" s="171" t="str">
        <f>+IFERROR(INDEX('[2]Gestion Investigación'!$M$11:$O$11,MATCH(C8&amp;$A$3,'[2]Gestion Investigación'!$M$5:$O$5&amp;'[2]Gestion Investigación'!$L$11,0))," ")</f>
        <v xml:space="preserve"> </v>
      </c>
      <c r="W8" s="171" t="str">
        <f>+IFERROR(INDEX('[2]Líneas Investigación'!$M$8:$O$8,MATCH(C8&amp;$A$3,'[2]Líneas Investigación'!$M$5:$O$5&amp;'[2]Líneas Investigación'!$L$8,0))," ")</f>
        <v xml:space="preserve"> </v>
      </c>
      <c r="X8" s="171" t="str">
        <f>+IFERROR(INDEX([2]Congresos!$M$8:$O$8,MATCH(C8&amp;$A$3,[2]Congresos!$M$5:$O$5&amp;[2]Congresos!$L$8,0))," ")</f>
        <v xml:space="preserve"> </v>
      </c>
      <c r="Y8" s="171" t="str">
        <f>+IFERROR(INDEX('[2]Alianzas Estratégicas'!$M$8:$O$8,MATCH(C8&amp;$A$3,'[2]Alianzas Estratégicas'!$M$5:$O$5&amp;'[2]Alianzas Estratégicas'!$L$8,0))," ")</f>
        <v xml:space="preserve"> </v>
      </c>
      <c r="Z8" s="149">
        <f t="shared" si="0"/>
        <v>0.91</v>
      </c>
    </row>
    <row r="9" spans="1:26" x14ac:dyDescent="0.25">
      <c r="C9" s="170" t="s">
        <v>974</v>
      </c>
      <c r="D9" s="149" t="str" cm="1">
        <f t="array" ref="D9">+IFERROR(INDEX(#REF!,MATCH(C9&amp;$A$3,#REF!&amp;#REF!,0)),"")</f>
        <v/>
      </c>
      <c r="E9" s="149" t="str" cm="1">
        <f t="array" ref="E9">+IFERROR(INDEX(#REF!,MATCH(C9&amp;$A$3,#REF!&amp;#REF!,0))," ")</f>
        <v xml:space="preserve"> </v>
      </c>
      <c r="F9" s="167"/>
      <c r="G9" s="149" t="str" cm="1">
        <f t="array" ref="G9">+IFERROR(INDEX(#REF!,MATCH(C9&amp;$A$3,#REF!&amp;#REF!,0))," ")</f>
        <v xml:space="preserve"> </v>
      </c>
      <c r="H9" s="167"/>
      <c r="I9" s="171" t="str" cm="1">
        <f t="array" ref="I9">+IFERROR(INDEX(#REF!,MATCH(C9&amp;$A$3,#REF!&amp;#REF!,0))," ")</f>
        <v xml:space="preserve"> </v>
      </c>
      <c r="J9" s="171" t="str">
        <f>+IFERROR(INDEX([2]Costos!$M$12:$O$12,MATCH(C9&amp;$A$3,[2]Costos!$M$5:$O$5&amp;[2]Costos!$L$12,0))," ")</f>
        <v xml:space="preserve"> </v>
      </c>
      <c r="K9" s="171" t="str" cm="1">
        <f t="array" ref="K9">+IFERROR(INDEX(#REF!,MATCH(C9&amp;$A$3,#REF!&amp;#REF!,0))," ")</f>
        <v xml:space="preserve"> </v>
      </c>
      <c r="L9" s="167"/>
      <c r="M9" s="171" t="str">
        <f>+IFERROR(INDEX('[2]Integración SI'!$M$10:$P$10,MATCH(C9&amp;$A$3,'[2]Integración SI'!$M$5:$P$5&amp;'[2]Integración SI'!$L$10,0))," ")</f>
        <v xml:space="preserve"> </v>
      </c>
      <c r="N9" s="171" t="str">
        <f>+IFERROR(INDEX('[2]Construcción-Adecuación'!$M$12:$O$12,MATCH(C9&amp;$A$3,'[2]Construcción-Adecuación'!$M$5:$O$5&amp;'[2]Construcción-Adecuación'!$L$12,0))," ")</f>
        <v xml:space="preserve"> </v>
      </c>
      <c r="O9" s="171" t="str">
        <f>+IFERROR(INDEX('[2]Gestión Tecnología'!$M$10:$P$10,MATCH(C9&amp;$A$3,'[2]Gestión Tecnología'!$M$5:$P$5&amp;'[2]Gestión Tecnología'!$L$10,0))," ")</f>
        <v xml:space="preserve"> </v>
      </c>
      <c r="P9" s="149">
        <f t="array" ref="P9">+INDEX([2]PEGITH!$M$16:$T$16,MATCH(C9&amp;$A$3,[2]PEGITH!$M$5:$T$5&amp;[2]PEGITH!$L$16,0))</f>
        <v>1</v>
      </c>
      <c r="Q9" s="171" t="str">
        <f>+IFERROR(INDEX('[2]ISO 140012015'!$M$8:$O$8,MATCH(C9&amp;$A$3,'[2]ISO 140012015'!$M$5:$O$5&amp;'[2]ISO 140012015'!$L$8,0))," ")</f>
        <v xml:space="preserve"> </v>
      </c>
      <c r="R9" s="173">
        <f t="array" ref="R9">+INDEX('[2]ISO 450012018'!$M$8:$O$8,MATCH(C9&amp;$A$3,'[2]ISO 450012018'!$M$5:$O$5&amp;'[2]ISO 450012018'!$L$8,0))</f>
        <v>0.91</v>
      </c>
      <c r="S9" s="171" t="str">
        <f>+IFERROR(INDEX('[2]ISO 90012015'!$M$8:$O$8,MATCH(C9&amp;$A$3,'[2]ISO 90012015'!$M$5:$O$5&amp;'[2]ISO 90012015'!$L$8,0))," ")</f>
        <v xml:space="preserve"> </v>
      </c>
      <c r="T9" s="171" t="str">
        <f>+IFERROR(INDEX([2]BPE!$M$8:$O$8,MATCH(C9&amp;$A$3,[2]BPE!$M$5:$O$5&amp;[2]BPE!$L$8,0))," ")</f>
        <v xml:space="preserve"> </v>
      </c>
      <c r="U9" s="171" t="str">
        <f>+IFERROR(INDEX([2]BPM!$M$8:$O$8,MATCH(C9&amp;$A$3,[2]BPM!$M$5:$O$5&amp;[2]BPM!$L$8,0))," ")</f>
        <v xml:space="preserve"> </v>
      </c>
      <c r="V9" s="171" t="str">
        <f>+IFERROR(INDEX('[2]Gestion Investigación'!$M$11:$O$11,MATCH(C9&amp;$A$3,'[2]Gestion Investigación'!$M$5:$O$5&amp;'[2]Gestion Investigación'!$L$11,0))," ")</f>
        <v xml:space="preserve"> </v>
      </c>
      <c r="W9" s="171" t="str">
        <f>+IFERROR(INDEX('[2]Líneas Investigación'!$M$8:$O$8,MATCH(C9&amp;$A$3,'[2]Líneas Investigación'!$M$5:$O$5&amp;'[2]Líneas Investigación'!$L$8,0))," ")</f>
        <v xml:space="preserve"> </v>
      </c>
      <c r="X9" s="171" t="str">
        <f>+IFERROR(INDEX([2]Congresos!$M$8:$O$8,MATCH(C9&amp;$A$3,[2]Congresos!$M$5:$O$5&amp;[2]Congresos!$L$8,0))," ")</f>
        <v xml:space="preserve"> </v>
      </c>
      <c r="Y9" s="171" t="str">
        <f>+IFERROR(INDEX('[2]Alianzas Estratégicas'!$M$8:$O$8,MATCH(C9&amp;$A$3,'[2]Alianzas Estratégicas'!$M$5:$O$5&amp;'[2]Alianzas Estratégicas'!$L$8,0))," ")</f>
        <v xml:space="preserve"> </v>
      </c>
      <c r="Z9" s="149">
        <f t="shared" si="0"/>
        <v>0.95500000000000007</v>
      </c>
    </row>
    <row r="10" spans="1:26" x14ac:dyDescent="0.25">
      <c r="C10" s="170" t="s">
        <v>975</v>
      </c>
      <c r="D10" s="149" t="str" cm="1">
        <f t="array" ref="D10">+IFERROR(INDEX(#REF!,MATCH(C10&amp;$A$3,#REF!&amp;#REF!,0)),"")</f>
        <v/>
      </c>
      <c r="E10" s="149" t="str" cm="1">
        <f t="array" ref="E10">+IFERROR(INDEX(#REF!,MATCH(C10&amp;$A$3,#REF!&amp;#REF!,0))," ")</f>
        <v xml:space="preserve"> </v>
      </c>
      <c r="F10" s="167"/>
      <c r="G10" s="149" t="str" cm="1">
        <f t="array" ref="G10">+IFERROR(INDEX(#REF!,MATCH(C10&amp;$A$3,#REF!&amp;#REF!,0))," ")</f>
        <v xml:space="preserve"> </v>
      </c>
      <c r="H10" s="167"/>
      <c r="I10" s="171" t="str" cm="1">
        <f t="array" ref="I10">+IFERROR(INDEX(#REF!,MATCH(C10&amp;$A$3,#REF!&amp;#REF!,0))," ")</f>
        <v xml:space="preserve"> </v>
      </c>
      <c r="J10" s="171" t="str">
        <f>+IFERROR(INDEX([2]Costos!$M$12:$O$12,MATCH(C10&amp;$A$3,[2]Costos!$M$5:$O$5&amp;[2]Costos!$L$12,0))," ")</f>
        <v xml:space="preserve"> </v>
      </c>
      <c r="K10" s="171" t="str" cm="1">
        <f t="array" ref="K10">+IFERROR(INDEX(#REF!,MATCH(C10&amp;$A$3,#REF!&amp;#REF!,0))," ")</f>
        <v xml:space="preserve"> </v>
      </c>
      <c r="L10" s="167"/>
      <c r="M10" s="171" t="str">
        <f>+IFERROR(INDEX('[2]Integración SI'!$M$10:$P$10,MATCH(C10&amp;$A$3,'[2]Integración SI'!$M$5:$P$5&amp;'[2]Integración SI'!$L$10,0))," ")</f>
        <v xml:space="preserve"> </v>
      </c>
      <c r="N10" s="171" t="str">
        <f>+IFERROR(INDEX('[2]Construcción-Adecuación'!$M$12:$O$12,MATCH(C10&amp;$A$3,'[2]Construcción-Adecuación'!$M$5:$O$5&amp;'[2]Construcción-Adecuación'!$L$12,0))," ")</f>
        <v xml:space="preserve"> </v>
      </c>
      <c r="O10" s="171" t="str">
        <f>+IFERROR(INDEX('[2]Gestión Tecnología'!$M$10:$P$10,MATCH(C10&amp;$A$3,'[2]Gestión Tecnología'!$M$5:$P$5&amp;'[2]Gestión Tecnología'!$L$10,0))," ")</f>
        <v xml:space="preserve"> </v>
      </c>
      <c r="P10" s="149">
        <f t="array" ref="P10">+INDEX([2]PEGITH!$M$16:$T$16,MATCH(C10&amp;$A$3,[2]PEGITH!$M$5:$T$5&amp;[2]PEGITH!$L$16,0))</f>
        <v>1</v>
      </c>
      <c r="Q10" s="173">
        <f t="array" ref="Q10">+INDEX('[2]ISO 140012015'!$M$8:$O$8,MATCH(C10&amp;$A$3,'[2]ISO 140012015'!$M$5:$O$5&amp;'[2]ISO 140012015'!$L$8,0))</f>
        <v>0.94</v>
      </c>
      <c r="R10" s="171" t="str">
        <f>+IFERROR(INDEX('[2]ISO 450012018'!$M$8:$O$8,MATCH(C10&amp;$A$3,'[2]ISO 450012018'!$M$5:$O$5&amp;'[2]ISO 450012018'!$L$8,0))," ")</f>
        <v xml:space="preserve"> </v>
      </c>
      <c r="S10" s="171" t="str">
        <f>+IFERROR(INDEX('[2]ISO 90012015'!$M$8:$O$8,MATCH(C10&amp;$A$3,'[2]ISO 90012015'!$M$5:$O$5&amp;'[2]ISO 90012015'!$L$8,0))," ")</f>
        <v xml:space="preserve"> </v>
      </c>
      <c r="T10" s="171" t="str">
        <f>+IFERROR(INDEX([2]BPE!$M$8:$O$8,MATCH(C10&amp;$A$3,[2]BPE!$M$5:$O$5&amp;[2]BPE!$L$8,0))," ")</f>
        <v xml:space="preserve"> </v>
      </c>
      <c r="U10" s="171" t="str">
        <f>+IFERROR(INDEX([2]BPM!$M$8:$O$8,MATCH(C10&amp;$A$3,[2]BPM!$M$5:$O$5&amp;[2]BPM!$L$8,0))," ")</f>
        <v xml:space="preserve"> </v>
      </c>
      <c r="V10" s="171" t="str">
        <f>+IFERROR(INDEX('[2]Gestion Investigación'!$M$11:$O$11,MATCH(C10&amp;$A$3,'[2]Gestion Investigación'!$M$5:$O$5&amp;'[2]Gestion Investigación'!$L$11,0))," ")</f>
        <v xml:space="preserve"> </v>
      </c>
      <c r="W10" s="171" t="str">
        <f>+IFERROR(INDEX('[2]Líneas Investigación'!$M$8:$O$8,MATCH(C10&amp;$A$3,'[2]Líneas Investigación'!$M$5:$O$5&amp;'[2]Líneas Investigación'!$L$8,0))," ")</f>
        <v xml:space="preserve"> </v>
      </c>
      <c r="X10" s="171" t="str">
        <f>+IFERROR(INDEX([2]Congresos!$M$8:$O$8,MATCH(C10&amp;$A$3,[2]Congresos!$M$5:$O$5&amp;[2]Congresos!$L$8,0))," ")</f>
        <v xml:space="preserve"> </v>
      </c>
      <c r="Y10" s="171" t="str">
        <f>+IFERROR(INDEX('[2]Alianzas Estratégicas'!$M$8:$O$8,MATCH(C10&amp;$A$3,'[2]Alianzas Estratégicas'!$M$5:$O$5&amp;'[2]Alianzas Estratégicas'!$L$8,0))," ")</f>
        <v xml:space="preserve"> </v>
      </c>
      <c r="Z10" s="149">
        <f t="shared" si="0"/>
        <v>0.97</v>
      </c>
    </row>
    <row r="11" spans="1:26" x14ac:dyDescent="0.25">
      <c r="C11" s="170" t="s">
        <v>976</v>
      </c>
      <c r="D11" s="149" t="str" cm="1">
        <f t="array" ref="D11">+IFERROR(INDEX(#REF!,MATCH(C11&amp;$A$3,#REF!&amp;#REF!,0)),"")</f>
        <v/>
      </c>
      <c r="E11" s="149" t="str" cm="1">
        <f t="array" ref="E11">+IFERROR(INDEX(#REF!,MATCH(C11&amp;$A$3,#REF!&amp;#REF!,0))," ")</f>
        <v xml:space="preserve"> </v>
      </c>
      <c r="F11" s="167"/>
      <c r="G11" s="149" t="str" cm="1">
        <f t="array" ref="G11">+IFERROR(INDEX(#REF!,MATCH(C11&amp;$A$3,#REF!&amp;#REF!,0))," ")</f>
        <v xml:space="preserve"> </v>
      </c>
      <c r="H11" s="167"/>
      <c r="I11" s="171" t="str" cm="1">
        <f t="array" ref="I11">+IFERROR(INDEX(#REF!,MATCH(C11&amp;$A$3,#REF!&amp;#REF!,0))," ")</f>
        <v xml:space="preserve"> </v>
      </c>
      <c r="J11" s="171" t="str">
        <f>+IFERROR(INDEX([2]Costos!$M$12:$O$12,MATCH(C11&amp;$A$3,[2]Costos!$M$5:$O$5&amp;[2]Costos!$L$12,0))," ")</f>
        <v xml:space="preserve"> </v>
      </c>
      <c r="K11" s="171" t="str" cm="1">
        <f t="array" ref="K11">+IFERROR(INDEX(#REF!,MATCH(C11&amp;$A$3,#REF!&amp;#REF!,0))," ")</f>
        <v xml:space="preserve"> </v>
      </c>
      <c r="L11" s="167"/>
      <c r="M11" s="171" t="str">
        <f>+IFERROR(INDEX('[2]Integración SI'!$M$10:$P$10,MATCH(C11&amp;$A$3,'[2]Integración SI'!$M$5:$P$5&amp;'[2]Integración SI'!$L$10,0))," ")</f>
        <v xml:space="preserve"> </v>
      </c>
      <c r="N11" s="171" t="str">
        <f>+IFERROR(INDEX('[2]Construcción-Adecuación'!$M$12:$O$12,MATCH(C11&amp;$A$3,'[2]Construcción-Adecuación'!$M$5:$O$5&amp;'[2]Construcción-Adecuación'!$L$12,0))," ")</f>
        <v xml:space="preserve"> </v>
      </c>
      <c r="O11" s="171" t="str">
        <f>+IFERROR(INDEX('[2]Gestión Tecnología'!$M$10:$P$10,MATCH(C11&amp;$A$3,'[2]Gestión Tecnología'!$M$5:$P$5&amp;'[2]Gestión Tecnología'!$L$10,0))," ")</f>
        <v xml:space="preserve"> </v>
      </c>
      <c r="P11" s="171" t="str">
        <f>+IFERROR(INDEX([2]PEGITH!$M$16:$T$16,MATCH(C11&amp;$A$3,[2]PEGITH!$M$5:$T$5&amp;[2]PEGITH!$L$16,0))," ")</f>
        <v xml:space="preserve"> </v>
      </c>
      <c r="Q11" s="171" t="str">
        <f>+IFERROR(INDEX('[2]ISO 140012015'!$M$8:$O$8,MATCH(C11&amp;$A$3,'[2]ISO 140012015'!$M$5:$O$5&amp;'[2]ISO 140012015'!$L$8,0))," ")</f>
        <v xml:space="preserve"> </v>
      </c>
      <c r="R11" s="171" t="str">
        <f>+IFERROR(INDEX('[2]ISO 450012018'!$M$8:$O$8,MATCH(C11&amp;$A$3,'[2]ISO 450012018'!$M$5:$O$5&amp;'[2]ISO 450012018'!$L$8,0))," ")</f>
        <v xml:space="preserve"> </v>
      </c>
      <c r="S11" s="171" t="str">
        <f>+IFERROR(INDEX('[2]ISO 90012015'!$M$8:$O$8,MATCH(C11&amp;$A$3,'[2]ISO 90012015'!$M$5:$O$5&amp;'[2]ISO 90012015'!$L$8,0))," ")</f>
        <v xml:space="preserve"> </v>
      </c>
      <c r="T11" s="171" t="str">
        <f>+IFERROR(INDEX([2]BPE!$M$8:$O$8,MATCH(C11&amp;$A$3,[2]BPE!$M$5:$O$5&amp;[2]BPE!$L$8,0))," ")</f>
        <v xml:space="preserve"> </v>
      </c>
      <c r="U11" s="171" t="str">
        <f>+IFERROR(INDEX([2]BPM!$M$8:$O$8,MATCH(C11&amp;$A$3,[2]BPM!$M$5:$O$5&amp;[2]BPM!$L$8,0))," ")</f>
        <v xml:space="preserve"> </v>
      </c>
      <c r="V11" s="171" t="str">
        <f>+IFERROR(INDEX('[2]Gestion Investigación'!$M$11:$O$11,MATCH(C11&amp;$A$3,'[2]Gestion Investigación'!$M$5:$O$5&amp;'[2]Gestion Investigación'!$L$11,0))," ")</f>
        <v xml:space="preserve"> </v>
      </c>
      <c r="W11" s="171" t="str">
        <f>+IFERROR(INDEX('[2]Líneas Investigación'!$M$8:$O$8,MATCH(C11&amp;$A$3,'[2]Líneas Investigación'!$M$5:$O$5&amp;'[2]Líneas Investigación'!$L$8,0))," ")</f>
        <v xml:space="preserve"> </v>
      </c>
      <c r="X11" s="171" t="str">
        <f>+IFERROR(INDEX([2]Congresos!$M$8:$O$8,MATCH(C11&amp;$A$3,[2]Congresos!$M$5:$O$5&amp;[2]Congresos!$L$8,0))," ")</f>
        <v xml:space="preserve"> </v>
      </c>
      <c r="Y11" s="171" t="str">
        <f>+IFERROR(INDEX('[2]Alianzas Estratégicas'!$M$8:$O$8,MATCH(C11&amp;$A$3,'[2]Alianzas Estratégicas'!$M$5:$O$5&amp;'[2]Alianzas Estratégicas'!$L$8,0))," ")</f>
        <v xml:space="preserve"> </v>
      </c>
      <c r="Z11" s="149" t="e">
        <f t="shared" si="0"/>
        <v>#DIV/0!</v>
      </c>
    </row>
    <row r="12" spans="1:26" x14ac:dyDescent="0.25">
      <c r="C12" s="170" t="s">
        <v>977</v>
      </c>
      <c r="D12" s="149" t="str" cm="1">
        <f t="array" ref="D12">+IFERROR(INDEX(#REF!,MATCH(C12&amp;$A$3,#REF!&amp;#REF!,0)),"")</f>
        <v/>
      </c>
      <c r="E12" s="149" t="str" cm="1">
        <f t="array" ref="E12">+IFERROR(INDEX(#REF!,MATCH(C12&amp;$A$3,#REF!&amp;#REF!,0))," ")</f>
        <v xml:space="preserve"> </v>
      </c>
      <c r="F12" s="167"/>
      <c r="G12" s="149" t="str" cm="1">
        <f t="array" ref="G12">+IFERROR(INDEX(#REF!,MATCH(C12&amp;$A$3,#REF!&amp;#REF!,0))," ")</f>
        <v xml:space="preserve"> </v>
      </c>
      <c r="H12" s="167"/>
      <c r="I12" s="171" t="str" cm="1">
        <f t="array" ref="I12">+IFERROR(INDEX(#REF!,MATCH(C12&amp;$A$3,#REF!&amp;#REF!,0))," ")</f>
        <v xml:space="preserve"> </v>
      </c>
      <c r="J12" s="171" t="str">
        <f>+IFERROR(INDEX([2]Costos!$M$12:$O$12,MATCH(C12&amp;$A$3,[2]Costos!$M$5:$O$5&amp;[2]Costos!$L$12,0))," ")</f>
        <v xml:space="preserve"> </v>
      </c>
      <c r="K12" s="171" t="str" cm="1">
        <f t="array" ref="K12">+IFERROR(INDEX(#REF!,MATCH(C12&amp;$A$3,#REF!&amp;#REF!,0))," ")</f>
        <v xml:space="preserve"> </v>
      </c>
      <c r="L12" s="167"/>
      <c r="M12" s="171" t="str">
        <f>+IFERROR(INDEX('[2]Integración SI'!$M$10:$P$10,MATCH(C12&amp;$A$3,'[2]Integración SI'!$M$5:$P$5&amp;'[2]Integración SI'!$L$10,0))," ")</f>
        <v xml:space="preserve"> </v>
      </c>
      <c r="N12" s="171" t="str">
        <f>+IFERROR(INDEX('[2]Construcción-Adecuación'!$M$12:$O$12,MATCH(C12&amp;$A$3,'[2]Construcción-Adecuación'!$M$5:$O$5&amp;'[2]Construcción-Adecuación'!$L$12,0))," ")</f>
        <v xml:space="preserve"> </v>
      </c>
      <c r="O12" s="171" t="str">
        <f>+IFERROR(INDEX('[2]Gestión Tecnología'!$M$10:$P$10,MATCH(C12&amp;$A$3,'[2]Gestión Tecnología'!$M$5:$P$5&amp;'[2]Gestión Tecnología'!$L$10,0))," ")</f>
        <v xml:space="preserve"> </v>
      </c>
      <c r="P12" s="171" t="str">
        <f>+IFERROR(INDEX([2]PEGITH!$M$16:$T$16,MATCH(C12&amp;$A$3,[2]PEGITH!$M$5:$T$5&amp;[2]PEGITH!$L$16,0))," ")</f>
        <v xml:space="preserve"> </v>
      </c>
      <c r="Q12" s="171" t="str">
        <f>+IFERROR(INDEX('[2]ISO 140012015'!$M$8:$O$8,MATCH(C12&amp;$A$3,'[2]ISO 140012015'!$M$5:$O$5&amp;'[2]ISO 140012015'!$L$8,0))," ")</f>
        <v xml:space="preserve"> </v>
      </c>
      <c r="R12" s="171" t="str">
        <f>+IFERROR(INDEX('[2]ISO 450012018'!$M$8:$O$8,MATCH(C12&amp;$A$3,'[2]ISO 450012018'!$M$5:$O$5&amp;'[2]ISO 450012018'!$L$8,0))," ")</f>
        <v xml:space="preserve"> </v>
      </c>
      <c r="S12" s="171" t="str">
        <f>+IFERROR(INDEX('[2]ISO 90012015'!$M$8:$O$8,MATCH(C12&amp;$A$3,'[2]ISO 90012015'!$M$5:$O$5&amp;'[2]ISO 90012015'!$L$8,0))," ")</f>
        <v xml:space="preserve"> </v>
      </c>
      <c r="T12" s="171" t="str">
        <f>+IFERROR(INDEX([2]BPE!$M$8:$O$8,MATCH(C12&amp;$A$3,[2]BPE!$M$5:$O$5&amp;[2]BPE!$L$8,0))," ")</f>
        <v xml:space="preserve"> </v>
      </c>
      <c r="U12" s="171" t="str">
        <f>+IFERROR(INDEX([2]BPM!$M$8:$O$8,MATCH(C12&amp;$A$3,[2]BPM!$M$5:$O$5&amp;[2]BPM!$L$8,0))," ")</f>
        <v xml:space="preserve"> </v>
      </c>
      <c r="V12" s="171" t="str">
        <f>+IFERROR(INDEX('[2]Gestion Investigación'!$M$11:$O$11,MATCH(C12&amp;$A$3,'[2]Gestion Investigación'!$M$5:$O$5&amp;'[2]Gestion Investigación'!$L$11,0))," ")</f>
        <v xml:space="preserve"> </v>
      </c>
      <c r="W12" s="171" t="str">
        <f>+IFERROR(INDEX('[2]Líneas Investigación'!$M$8:$O$8,MATCH(C12&amp;$A$3,'[2]Líneas Investigación'!$M$5:$O$5&amp;'[2]Líneas Investigación'!$L$8,0))," ")</f>
        <v xml:space="preserve"> </v>
      </c>
      <c r="X12" s="171" t="str">
        <f>+IFERROR(INDEX([2]Congresos!$M$8:$O$8,MATCH(C12&amp;$A$3,[2]Congresos!$M$5:$O$5&amp;[2]Congresos!$L$8,0))," ")</f>
        <v xml:space="preserve"> </v>
      </c>
      <c r="Y12" s="171" t="str">
        <f>+IFERROR(INDEX('[2]Alianzas Estratégicas'!$M$8:$O$8,MATCH(C12&amp;$A$3,'[2]Alianzas Estratégicas'!$M$5:$O$5&amp;'[2]Alianzas Estratégicas'!$L$8,0))," ")</f>
        <v xml:space="preserve"> </v>
      </c>
      <c r="Z12" s="149" t="e">
        <f t="shared" si="0"/>
        <v>#DIV/0!</v>
      </c>
    </row>
    <row r="13" spans="1:26" x14ac:dyDescent="0.25">
      <c r="C13" s="170" t="s">
        <v>320</v>
      </c>
      <c r="D13" s="149" t="str" cm="1">
        <f t="array" ref="D13">+IFERROR(INDEX(#REF!,MATCH(C13&amp;$A$3,#REF!&amp;#REF!,0)),"")</f>
        <v/>
      </c>
      <c r="E13" s="149" t="str" cm="1">
        <f t="array" ref="E13">+IFERROR(INDEX(#REF!,MATCH(C13&amp;$A$3,#REF!&amp;#REF!,0))," ")</f>
        <v xml:space="preserve"> </v>
      </c>
      <c r="F13" s="167"/>
      <c r="G13" s="149" t="str" cm="1">
        <f t="array" ref="G13">+IFERROR(INDEX(#REF!,MATCH(C13&amp;$A$3,#REF!&amp;#REF!,0))," ")</f>
        <v xml:space="preserve"> </v>
      </c>
      <c r="H13" s="167"/>
      <c r="I13" s="171" t="str" cm="1">
        <f t="array" ref="I13">+IFERROR(INDEX(#REF!,MATCH(C13&amp;$A$3,#REF!&amp;#REF!,0))," ")</f>
        <v xml:space="preserve"> </v>
      </c>
      <c r="J13" s="171" t="str">
        <f>+IFERROR(INDEX([2]Costos!$M$12:$O$12,MATCH(C13&amp;$A$3,[2]Costos!$M$5:$O$5&amp;[2]Costos!$L$12,0))," ")</f>
        <v xml:space="preserve"> </v>
      </c>
      <c r="K13" s="171" t="str" cm="1">
        <f t="array" ref="K13">+IFERROR(INDEX(#REF!,MATCH(C13&amp;$A$3,#REF!&amp;#REF!,0))," ")</f>
        <v xml:space="preserve"> </v>
      </c>
      <c r="L13" s="167"/>
      <c r="M13" s="171" t="str">
        <f>+IFERROR(INDEX('[2]Integración SI'!$M$10:$P$10,MATCH(C13&amp;$A$3,'[2]Integración SI'!$M$5:$P$5&amp;'[2]Integración SI'!$L$10,0))," ")</f>
        <v xml:space="preserve"> </v>
      </c>
      <c r="N13" s="171" t="str">
        <f>+IFERROR(INDEX('[2]Construcción-Adecuación'!$M$12:$O$12,MATCH(C13&amp;$A$3,'[2]Construcción-Adecuación'!$M$5:$O$5&amp;'[2]Construcción-Adecuación'!$L$12,0))," ")</f>
        <v xml:space="preserve"> </v>
      </c>
      <c r="O13" s="171" t="str">
        <f>+IFERROR(INDEX('[2]Gestión Tecnología'!$M$10:$P$10,MATCH(C13&amp;$A$3,'[2]Gestión Tecnología'!$M$5:$P$5&amp;'[2]Gestión Tecnología'!$L$10,0))," ")</f>
        <v xml:space="preserve"> </v>
      </c>
      <c r="P13" s="149">
        <f t="array" ref="P13">+INDEX([2]PEGITH!$M$16:$T$16,MATCH(C13&amp;$A$3,[2]PEGITH!$M$5:$T$5&amp;[2]PEGITH!$L$16,0))</f>
        <v>1</v>
      </c>
      <c r="Q13" s="171" t="str">
        <f>+IFERROR(INDEX('[2]ISO 140012015'!$M$8:$O$8,MATCH(C13&amp;$A$3,'[2]ISO 140012015'!$M$5:$O$5&amp;'[2]ISO 140012015'!$L$8,0))," ")</f>
        <v xml:space="preserve"> </v>
      </c>
      <c r="R13" s="171" t="str">
        <f>+IFERROR(INDEX('[2]ISO 450012018'!$M$8:$O$8,MATCH(C13&amp;$A$3,'[2]ISO 450012018'!$M$5:$O$5&amp;'[2]ISO 450012018'!$L$8,0))," ")</f>
        <v xml:space="preserve"> </v>
      </c>
      <c r="S13" s="171" t="str">
        <f>+IFERROR(INDEX('[2]ISO 90012015'!$M$8:$O$8,MATCH(C13&amp;$A$3,'[2]ISO 90012015'!$M$5:$O$5&amp;'[2]ISO 90012015'!$L$8,0))," ")</f>
        <v xml:space="preserve"> </v>
      </c>
      <c r="T13" s="171" t="str">
        <f>+IFERROR(INDEX([2]BPE!$M$8:$O$8,MATCH(C13&amp;$A$3,[2]BPE!$M$5:$O$5&amp;[2]BPE!$L$8,0))," ")</f>
        <v xml:space="preserve"> </v>
      </c>
      <c r="U13" s="171" t="str">
        <f>+IFERROR(INDEX([2]BPM!$M$8:$O$8,MATCH(C13&amp;$A$3,[2]BPM!$M$5:$O$5&amp;[2]BPM!$L$8,0))," ")</f>
        <v xml:space="preserve"> </v>
      </c>
      <c r="V13" s="171" t="str">
        <f>+IFERROR(INDEX('[2]Gestion Investigación'!$M$11:$O$11,MATCH(C13&amp;$A$3,'[2]Gestion Investigación'!$M$5:$O$5&amp;'[2]Gestion Investigación'!$L$11,0))," ")</f>
        <v xml:space="preserve"> </v>
      </c>
      <c r="W13" s="171" t="str">
        <f>+IFERROR(INDEX('[2]Líneas Investigación'!$M$8:$O$8,MATCH(C13&amp;$A$3,'[2]Líneas Investigación'!$M$5:$O$5&amp;'[2]Líneas Investigación'!$L$8,0))," ")</f>
        <v xml:space="preserve"> </v>
      </c>
      <c r="X13" s="171" t="str">
        <f>+IFERROR(INDEX([2]Congresos!$M$8:$O$8,MATCH(C13&amp;$A$3,[2]Congresos!$M$5:$O$5&amp;[2]Congresos!$L$8,0))," ")</f>
        <v xml:space="preserve"> </v>
      </c>
      <c r="Y13" s="171" t="str">
        <f>+IFERROR(INDEX('[2]Alianzas Estratégicas'!$M$8:$O$8,MATCH(C13&amp;$A$3,'[2]Alianzas Estratégicas'!$M$5:$O$5&amp;'[2]Alianzas Estratégicas'!$L$8,0))," ")</f>
        <v xml:space="preserve"> </v>
      </c>
      <c r="Z13" s="149">
        <f t="shared" si="0"/>
        <v>1</v>
      </c>
    </row>
    <row r="14" spans="1:26" x14ac:dyDescent="0.25">
      <c r="C14" s="170" t="s">
        <v>321</v>
      </c>
      <c r="D14" s="149" t="str" cm="1">
        <f t="array" ref="D14">+IFERROR(INDEX(#REF!,MATCH(C14&amp;$A$3,#REF!&amp;#REF!,0)),"")</f>
        <v/>
      </c>
      <c r="E14" s="149" t="str" cm="1">
        <f t="array" ref="E14">+IFERROR(INDEX(#REF!,MATCH(C14&amp;$A$3,#REF!&amp;#REF!,0))," ")</f>
        <v xml:space="preserve"> </v>
      </c>
      <c r="F14" s="167"/>
      <c r="G14" s="149" t="str" cm="1">
        <f t="array" ref="G14">+IFERROR(INDEX(#REF!,MATCH(C14&amp;$A$3,#REF!&amp;#REF!,0))," ")</f>
        <v xml:space="preserve"> </v>
      </c>
      <c r="H14" s="167"/>
      <c r="I14" s="171" t="str" cm="1">
        <f t="array" ref="I14">+IFERROR(INDEX(#REF!,MATCH(C14&amp;$A$3,#REF!&amp;#REF!,0))," ")</f>
        <v xml:space="preserve"> </v>
      </c>
      <c r="J14" s="171" t="str">
        <f>+IFERROR(INDEX([2]Costos!$M$12:$O$12,MATCH(C14&amp;$A$3,[2]Costos!$M$5:$O$5&amp;[2]Costos!$L$12,0))," ")</f>
        <v xml:space="preserve"> </v>
      </c>
      <c r="K14" s="171" t="str" cm="1">
        <f t="array" ref="K14">+IFERROR(INDEX(#REF!,MATCH(C14&amp;$A$3,#REF!&amp;#REF!,0))," ")</f>
        <v xml:space="preserve"> </v>
      </c>
      <c r="L14" s="167"/>
      <c r="M14" s="171" t="str">
        <f>+IFERROR(INDEX('[2]Integración SI'!$M$10:$P$10,MATCH(C14&amp;$A$3,'[2]Integración SI'!$M$5:$P$5&amp;'[2]Integración SI'!$L$10,0))," ")</f>
        <v xml:space="preserve"> </v>
      </c>
      <c r="N14" s="171" t="str">
        <f>+IFERROR(INDEX('[2]Construcción-Adecuación'!$M$12:$O$12,MATCH(C14&amp;$A$3,'[2]Construcción-Adecuación'!$M$5:$O$5&amp;'[2]Construcción-Adecuación'!$L$12,0))," ")</f>
        <v xml:space="preserve"> </v>
      </c>
      <c r="O14" s="171" t="str">
        <f>+IFERROR(INDEX('[2]Gestión Tecnología'!$M$10:$P$10,MATCH(C14&amp;$A$3,'[2]Gestión Tecnología'!$M$5:$P$5&amp;'[2]Gestión Tecnología'!$L$10,0))," ")</f>
        <v xml:space="preserve"> </v>
      </c>
      <c r="P14" s="149">
        <f t="array" ref="P14">+INDEX([2]PEGITH!$M$16:$T$16,MATCH(C14&amp;$A$3,[2]PEGITH!$M$5:$T$5&amp;[2]PEGITH!$L$16,0))</f>
        <v>1</v>
      </c>
      <c r="Q14" s="171" t="str">
        <f>+IFERROR(INDEX('[2]ISO 140012015'!$M$8:$O$8,MATCH(C14&amp;$A$3,'[2]ISO 140012015'!$M$5:$O$5&amp;'[2]ISO 140012015'!$L$8,0))," ")</f>
        <v xml:space="preserve"> </v>
      </c>
      <c r="R14" s="171" t="str">
        <f>+IFERROR(INDEX('[2]ISO 450012018'!$M$8:$O$8,MATCH(C14&amp;$A$3,'[2]ISO 450012018'!$M$5:$O$5&amp;'[2]ISO 450012018'!$L$8,0))," ")</f>
        <v xml:space="preserve"> </v>
      </c>
      <c r="S14" s="171" t="str">
        <f>+IFERROR(INDEX('[2]ISO 90012015'!$M$8:$O$8,MATCH(C14&amp;$A$3,'[2]ISO 90012015'!$M$5:$O$5&amp;'[2]ISO 90012015'!$L$8,0))," ")</f>
        <v xml:space="preserve"> </v>
      </c>
      <c r="T14" s="171">
        <f t="array" ref="T14">+INDEX([2]BPE!$M$8:$O$8,MATCH(C14&amp;$A$3,[2]BPE!$M$5:$O$5&amp;[2]BPE!$L$8,0))</f>
        <v>0</v>
      </c>
      <c r="U14" s="171">
        <f t="array" ref="U14">+INDEX([2]BPM!$M$8:$O$8,MATCH(C14&amp;$A$3,[2]BPM!$M$5:$O$5&amp;[2]BPM!$L$8,0))</f>
        <v>0</v>
      </c>
      <c r="V14" s="171" t="str">
        <f>+IFERROR(INDEX('[2]Gestion Investigación'!$M$11:$O$11,MATCH(C14&amp;$A$3,'[2]Gestion Investigación'!$M$5:$O$5&amp;'[2]Gestion Investigación'!$L$11,0))," ")</f>
        <v xml:space="preserve"> </v>
      </c>
      <c r="W14" s="171" t="str">
        <f>+IFERROR(INDEX('[2]Líneas Investigación'!$M$8:$O$8,MATCH(C14&amp;$A$3,'[2]Líneas Investigación'!$M$5:$O$5&amp;'[2]Líneas Investigación'!$L$8,0))," ")</f>
        <v xml:space="preserve"> </v>
      </c>
      <c r="X14" s="171" t="str">
        <f>+IFERROR(INDEX([2]Congresos!$M$8:$O$8,MATCH(C14&amp;$A$3,[2]Congresos!$M$5:$O$5&amp;[2]Congresos!$L$8,0))," ")</f>
        <v xml:space="preserve"> </v>
      </c>
      <c r="Y14" s="171" t="str">
        <f>+IFERROR(INDEX('[2]Alianzas Estratégicas'!$M$8:$O$8,MATCH(C14&amp;$A$3,'[2]Alianzas Estratégicas'!$M$5:$O$5&amp;'[2]Alianzas Estratégicas'!$L$8,0))," ")</f>
        <v xml:space="preserve"> </v>
      </c>
      <c r="Z14" s="149">
        <f t="shared" si="0"/>
        <v>0.33333333333333331</v>
      </c>
    </row>
    <row r="15" spans="1:26" x14ac:dyDescent="0.25">
      <c r="C15" s="170" t="s">
        <v>322</v>
      </c>
      <c r="D15" s="149" t="str" cm="1">
        <f t="array" ref="D15">+IFERROR(INDEX(#REF!,MATCH(C15&amp;$A$3,#REF!&amp;#REF!,0)),"")</f>
        <v/>
      </c>
      <c r="E15" s="149" t="str" cm="1">
        <f t="array" ref="E15">+IFERROR(INDEX(#REF!,MATCH(C15&amp;$A$3,#REF!&amp;#REF!,0))," ")</f>
        <v xml:space="preserve"> </v>
      </c>
      <c r="F15" s="167"/>
      <c r="G15" s="149" t="str" cm="1">
        <f t="array" ref="G15">+IFERROR(INDEX(#REF!,MATCH(C15&amp;$A$3,#REF!&amp;#REF!,0))," ")</f>
        <v xml:space="preserve"> </v>
      </c>
      <c r="H15" s="167"/>
      <c r="I15" s="171" t="str" cm="1">
        <f t="array" ref="I15">+IFERROR(INDEX(#REF!,MATCH(C15&amp;$A$3,#REF!&amp;#REF!,0))," ")</f>
        <v xml:space="preserve"> </v>
      </c>
      <c r="J15" s="171" t="str">
        <f>+IFERROR(INDEX([2]Costos!$M$12:$O$12,MATCH(C15&amp;$A$3,[2]Costos!$M$5:$O$5&amp;[2]Costos!$L$12,0))," ")</f>
        <v xml:space="preserve"> </v>
      </c>
      <c r="K15" s="171" t="str" cm="1">
        <f t="array" ref="K15">+IFERROR(INDEX(#REF!,MATCH(C15&amp;$A$3,#REF!&amp;#REF!,0))," ")</f>
        <v xml:space="preserve"> </v>
      </c>
      <c r="L15" s="167"/>
      <c r="M15" s="171" t="str">
        <f t="array" ref="M15">+INDEX('[2]Integración SI'!$M$10:$P$10,MATCH(C15&amp;$A$3,'[2]Integración SI'!$M$5:$P$5&amp;'[2]Integración SI'!$L$10,0))</f>
        <v>-</v>
      </c>
      <c r="N15" s="171" t="str">
        <f>+IFERROR(INDEX('[2]Construcción-Adecuación'!$M$12:$O$12,MATCH(C15&amp;$A$3,'[2]Construcción-Adecuación'!$M$5:$O$5&amp;'[2]Construcción-Adecuación'!$L$12,0))," ")</f>
        <v xml:space="preserve"> </v>
      </c>
      <c r="O15" s="171" t="str">
        <f>+IFERROR(INDEX('[2]Gestión Tecnología'!$M$10:$P$10,MATCH(C15&amp;$A$3,'[2]Gestión Tecnología'!$M$5:$P$5&amp;'[2]Gestión Tecnología'!$L$10,0))," ")</f>
        <v xml:space="preserve"> </v>
      </c>
      <c r="P15" s="171" t="str">
        <f>+IFERROR(INDEX([2]PEGITH!$M$16:$T$16,MATCH(C15&amp;$A$3,[2]PEGITH!$M$5:$T$5&amp;[2]PEGITH!$L$16,0))," ")</f>
        <v xml:space="preserve"> </v>
      </c>
      <c r="Q15" s="171" t="str">
        <f>+IFERROR(INDEX('[2]ISO 140012015'!$M$8:$O$8,MATCH(C15&amp;$A$3,'[2]ISO 140012015'!$M$5:$O$5&amp;'[2]ISO 140012015'!$L$8,0))," ")</f>
        <v xml:space="preserve"> </v>
      </c>
      <c r="R15" s="171" t="str">
        <f>+IFERROR(INDEX('[2]ISO 450012018'!$M$8:$O$8,MATCH(C15&amp;$A$3,'[2]ISO 450012018'!$M$5:$O$5&amp;'[2]ISO 450012018'!$L$8,0))," ")</f>
        <v xml:space="preserve"> </v>
      </c>
      <c r="S15" s="171" t="str">
        <f>+IFERROR(INDEX('[2]ISO 90012015'!$M$8:$O$8,MATCH(C15&amp;$A$3,'[2]ISO 90012015'!$M$5:$O$5&amp;'[2]ISO 90012015'!$L$8,0))," ")</f>
        <v xml:space="preserve"> </v>
      </c>
      <c r="T15" s="171" t="str">
        <f>+IFERROR(INDEX([2]BPE!$M$8:$O$8,MATCH(C15&amp;$A$3,[2]BPE!$M$5:$O$5&amp;[2]BPE!$L$8,0))," ")</f>
        <v xml:space="preserve"> </v>
      </c>
      <c r="U15" s="171" t="str">
        <f>+IFERROR(INDEX([2]BPM!$M$8:$O$8,MATCH(C15&amp;$A$3,[2]BPM!$M$5:$O$5&amp;[2]BPM!$L$8,0))," ")</f>
        <v xml:space="preserve"> </v>
      </c>
      <c r="V15" s="171" t="str">
        <f>+IFERROR(INDEX('[2]Gestion Investigación'!$M$11:$O$11,MATCH(C15&amp;$A$3,'[2]Gestion Investigación'!$M$5:$O$5&amp;'[2]Gestion Investigación'!$L$11,0))," ")</f>
        <v xml:space="preserve"> </v>
      </c>
      <c r="W15" s="171" t="str">
        <f>+IFERROR(INDEX('[2]Líneas Investigación'!$M$8:$O$8,MATCH(C15&amp;$A$3,'[2]Líneas Investigación'!$M$5:$O$5&amp;'[2]Líneas Investigación'!$L$8,0))," ")</f>
        <v xml:space="preserve"> </v>
      </c>
      <c r="X15" s="171" t="str">
        <f>+IFERROR(INDEX([2]Congresos!$M$8:$O$8,MATCH(C15&amp;$A$3,[2]Congresos!$M$5:$O$5&amp;[2]Congresos!$L$8,0))," ")</f>
        <v xml:space="preserve"> </v>
      </c>
      <c r="Y15" s="171" t="str">
        <f>+IFERROR(INDEX('[2]Alianzas Estratégicas'!$M$8:$O$8,MATCH(C15&amp;$A$3,'[2]Alianzas Estratégicas'!$M$5:$O$5&amp;'[2]Alianzas Estratégicas'!$L$8,0))," ")</f>
        <v xml:space="preserve"> </v>
      </c>
      <c r="Z15" s="149" t="e">
        <f t="shared" si="0"/>
        <v>#DIV/0!</v>
      </c>
    </row>
    <row r="16" spans="1:26" ht="22.5" x14ac:dyDescent="0.25">
      <c r="C16" s="170" t="s">
        <v>323</v>
      </c>
      <c r="D16" s="149" t="str" cm="1">
        <f t="array" ref="D16">+IFERROR(INDEX(#REF!,MATCH(C16&amp;$A$3,#REF!&amp;#REF!,0)),"")</f>
        <v/>
      </c>
      <c r="E16" s="149" t="str" cm="1">
        <f t="array" ref="E16">+IFERROR(INDEX(#REF!,MATCH(C16&amp;$A$3,#REF!&amp;#REF!,0))," ")</f>
        <v xml:space="preserve"> </v>
      </c>
      <c r="F16" s="167"/>
      <c r="G16" s="149" t="str" cm="1">
        <f t="array" ref="G16">+IFERROR(INDEX(#REF!,MATCH(C16&amp;$A$3,#REF!&amp;#REF!,0))," ")</f>
        <v xml:space="preserve"> </v>
      </c>
      <c r="H16" s="167"/>
      <c r="I16" s="171" t="str" cm="1">
        <f t="array" ref="I16">+IFERROR(INDEX(#REF!,MATCH(C16&amp;$A$3,#REF!&amp;#REF!,0))," ")</f>
        <v xml:space="preserve"> </v>
      </c>
      <c r="J16" s="171" t="str">
        <f>+IFERROR(INDEX([2]Costos!$M$12:$O$12,MATCH(C16&amp;$A$3,[2]Costos!$M$5:$O$5&amp;[2]Costos!$L$12,0))," ")</f>
        <v xml:space="preserve"> </v>
      </c>
      <c r="K16" s="171" t="str" cm="1">
        <f t="array" ref="K16">+IFERROR(INDEX(#REF!,MATCH(C16&amp;$A$3,#REF!&amp;#REF!,0))," ")</f>
        <v xml:space="preserve"> </v>
      </c>
      <c r="L16" s="167"/>
      <c r="M16" s="171" t="str">
        <f t="array" ref="M16">+INDEX('[2]Integración SI'!$M$10:$P$10,MATCH(C16&amp;$A$3,'[2]Integración SI'!$M$5:$P$5&amp;'[2]Integración SI'!$L$10,0))</f>
        <v>-</v>
      </c>
      <c r="N16" s="171" t="str">
        <f>+IFERROR(INDEX('[2]Construcción-Adecuación'!$M$12:$O$12,MATCH(C16&amp;$A$3,'[2]Construcción-Adecuación'!$M$5:$O$5&amp;'[2]Construcción-Adecuación'!$L$12,0))," ")</f>
        <v xml:space="preserve"> </v>
      </c>
      <c r="O16" s="171" t="str">
        <f>+IFERROR(INDEX('[2]Gestión Tecnología'!$M$10:$P$10,MATCH(C16&amp;$A$3,'[2]Gestión Tecnología'!$M$5:$P$5&amp;'[2]Gestión Tecnología'!$L$10,0))," ")</f>
        <v xml:space="preserve"> </v>
      </c>
      <c r="P16" s="171" t="str">
        <f>+IFERROR(INDEX([2]PEGITH!$M$16:$T$16,MATCH(C16&amp;$A$3,[2]PEGITH!$M$5:$T$5&amp;[2]PEGITH!$L$16,0))," ")</f>
        <v xml:space="preserve"> </v>
      </c>
      <c r="Q16" s="171" t="str">
        <f>+IFERROR(INDEX('[2]ISO 140012015'!$M$8:$O$8,MATCH(C16&amp;$A$3,'[2]ISO 140012015'!$M$5:$O$5&amp;'[2]ISO 140012015'!$L$8,0))," ")</f>
        <v xml:space="preserve"> </v>
      </c>
      <c r="R16" s="171" t="str">
        <f>+IFERROR(INDEX('[2]ISO 450012018'!$M$8:$O$8,MATCH(C16&amp;$A$3,'[2]ISO 450012018'!$M$5:$O$5&amp;'[2]ISO 450012018'!$L$8,0))," ")</f>
        <v xml:space="preserve"> </v>
      </c>
      <c r="S16" s="171" t="str">
        <f>+IFERROR(INDEX('[2]ISO 90012015'!$M$8:$O$8,MATCH(C16&amp;$A$3,'[2]ISO 90012015'!$M$5:$O$5&amp;'[2]ISO 90012015'!$L$8,0))," ")</f>
        <v xml:space="preserve"> </v>
      </c>
      <c r="T16" s="171" t="str">
        <f>+IFERROR(INDEX([2]BPE!$M$8:$O$8,MATCH(C16&amp;$A$3,[2]BPE!$M$5:$O$5&amp;[2]BPE!$L$8,0))," ")</f>
        <v xml:space="preserve"> </v>
      </c>
      <c r="U16" s="171" t="str">
        <f>+IFERROR(INDEX([2]BPM!$M$8:$O$8,MATCH(C16&amp;$A$3,[2]BPM!$M$5:$O$5&amp;[2]BPM!$L$8,0))," ")</f>
        <v xml:space="preserve"> </v>
      </c>
      <c r="V16" s="171" t="str">
        <f>+IFERROR(INDEX('[2]Gestion Investigación'!$M$11:$O$11,MATCH(C16&amp;$A$3,'[2]Gestion Investigación'!$M$5:$O$5&amp;'[2]Gestion Investigación'!$L$11,0))," ")</f>
        <v xml:space="preserve"> </v>
      </c>
      <c r="W16" s="171" t="str">
        <f>+IFERROR(INDEX('[2]Líneas Investigación'!$M$8:$O$8,MATCH(C16&amp;$A$3,'[2]Líneas Investigación'!$M$5:$O$5&amp;'[2]Líneas Investigación'!$L$8,0))," ")</f>
        <v xml:space="preserve"> </v>
      </c>
      <c r="X16" s="171" t="str">
        <f>+IFERROR(INDEX([2]Congresos!$M$8:$O$8,MATCH(C16&amp;$A$3,[2]Congresos!$M$5:$O$5&amp;[2]Congresos!$L$8,0))," ")</f>
        <v xml:space="preserve"> </v>
      </c>
      <c r="Y16" s="171" t="str">
        <f>+IFERROR(INDEX('[2]Alianzas Estratégicas'!$M$8:$O$8,MATCH(C16&amp;$A$3,'[2]Alianzas Estratégicas'!$M$5:$O$5&amp;'[2]Alianzas Estratégicas'!$L$8,0))," ")</f>
        <v xml:space="preserve"> </v>
      </c>
      <c r="Z16" s="149" t="e">
        <f t="shared" si="0"/>
        <v>#DIV/0!</v>
      </c>
    </row>
    <row r="17" spans="3:26" x14ac:dyDescent="0.25">
      <c r="C17" s="170" t="s">
        <v>978</v>
      </c>
      <c r="D17" s="149" t="str" cm="1">
        <f t="array" ref="D17">+IFERROR(INDEX(#REF!,MATCH(C17&amp;$A$3,#REF!&amp;#REF!,0)),"")</f>
        <v/>
      </c>
      <c r="E17" s="149" t="str" cm="1">
        <f t="array" ref="E17">+IFERROR(INDEX(#REF!,MATCH(C17&amp;$A$3,#REF!&amp;#REF!,0))," ")</f>
        <v xml:space="preserve"> </v>
      </c>
      <c r="F17" s="167"/>
      <c r="G17" s="149" t="str" cm="1">
        <f t="array" ref="G17">+IFERROR(INDEX(#REF!,MATCH(C17&amp;$A$3,#REF!&amp;#REF!,0))," ")</f>
        <v xml:space="preserve"> </v>
      </c>
      <c r="H17" s="167"/>
      <c r="I17" s="171" t="str" cm="1">
        <f t="array" ref="I17">+IFERROR(INDEX(#REF!,MATCH(C17&amp;$A$3,#REF!&amp;#REF!,0))," ")</f>
        <v xml:space="preserve"> </v>
      </c>
      <c r="J17" s="171" t="str">
        <f>+IFERROR(INDEX([2]Costos!$M$12:$O$12,MATCH(C17&amp;$A$3,[2]Costos!$M$5:$O$5&amp;[2]Costos!$L$12,0))," ")</f>
        <v xml:space="preserve"> </v>
      </c>
      <c r="K17" s="171" t="str" cm="1">
        <f t="array" ref="K17">+IFERROR(INDEX(#REF!,MATCH(C17&amp;$A$3,#REF!&amp;#REF!,0))," ")</f>
        <v xml:space="preserve"> </v>
      </c>
      <c r="L17" s="167"/>
      <c r="M17" s="171" t="str">
        <f>+IFERROR(INDEX('[2]Integración SI'!$M$10:$P$10,MATCH(C17&amp;$A$3,'[2]Integración SI'!$M$5:$P$5&amp;'[2]Integración SI'!$L$10,0))," ")</f>
        <v xml:space="preserve"> </v>
      </c>
      <c r="N17" s="171" t="str">
        <f>+IFERROR(INDEX('[2]Construcción-Adecuación'!$M$12:$O$12,MATCH(C17&amp;$A$3,'[2]Construcción-Adecuación'!$M$5:$O$5&amp;'[2]Construcción-Adecuación'!$L$12,0))," ")</f>
        <v xml:space="preserve"> </v>
      </c>
      <c r="O17" s="171" t="str">
        <f>+IFERROR(INDEX('[2]Gestión Tecnología'!$M$10:$P$10,MATCH(C17&amp;$A$3,'[2]Gestión Tecnología'!$M$5:$P$5&amp;'[2]Gestión Tecnología'!$L$10,0))," ")</f>
        <v xml:space="preserve"> </v>
      </c>
      <c r="P17" s="149">
        <f t="array" ref="P17">+INDEX([2]PEGITH!$M$16:$T$16,MATCH(C17&amp;$A$3,[2]PEGITH!$M$5:$T$5&amp;[2]PEGITH!$L$16,0))</f>
        <v>1</v>
      </c>
      <c r="Q17" s="171" t="str">
        <f>+IFERROR(INDEX('[2]ISO 140012015'!$M$8:$O$8,MATCH(C17&amp;$A$3,'[2]ISO 140012015'!$M$5:$O$5&amp;'[2]ISO 140012015'!$L$8,0))," ")</f>
        <v xml:space="preserve"> </v>
      </c>
      <c r="R17" s="171" t="str">
        <f>+IFERROR(INDEX('[2]ISO 450012018'!$M$8:$O$8,MATCH(C17&amp;$A$3,'[2]ISO 450012018'!$M$5:$O$5&amp;'[2]ISO 450012018'!$L$8,0))," ")</f>
        <v xml:space="preserve"> </v>
      </c>
      <c r="S17" s="171" t="str">
        <f>+IFERROR(INDEX('[2]ISO 90012015'!$M$8:$O$8,MATCH(C17&amp;$A$3,'[2]ISO 90012015'!$M$5:$O$5&amp;'[2]ISO 90012015'!$L$8,0))," ")</f>
        <v xml:space="preserve"> </v>
      </c>
      <c r="T17" s="171" t="str">
        <f>+IFERROR(INDEX([2]BPE!$M$8:$O$8,MATCH(C17&amp;$A$3,[2]BPE!$M$5:$O$5&amp;[2]BPE!$L$8,0))," ")</f>
        <v xml:space="preserve"> </v>
      </c>
      <c r="U17" s="171" t="str">
        <f>+IFERROR(INDEX([2]BPM!$M$8:$O$8,MATCH(C17&amp;$A$3,[2]BPM!$M$5:$O$5&amp;[2]BPM!$L$8,0))," ")</f>
        <v xml:space="preserve"> </v>
      </c>
      <c r="V17" s="171" t="str">
        <f>+IFERROR(INDEX('[2]Gestion Investigación'!$M$11:$O$11,MATCH(C17&amp;$A$3,'[2]Gestion Investigación'!$M$5:$O$5&amp;'[2]Gestion Investigación'!$L$11,0))," ")</f>
        <v xml:space="preserve"> </v>
      </c>
      <c r="W17" s="171" t="str">
        <f>+IFERROR(INDEX('[2]Líneas Investigación'!$M$8:$O$8,MATCH(C17&amp;$A$3,'[2]Líneas Investigación'!$M$5:$O$5&amp;'[2]Líneas Investigación'!$L$8,0))," ")</f>
        <v xml:space="preserve"> </v>
      </c>
      <c r="X17" s="171" t="str">
        <f>+IFERROR(INDEX([2]Congresos!$M$8:$O$8,MATCH(C17&amp;$A$3,[2]Congresos!$M$5:$O$5&amp;[2]Congresos!$L$8,0))," ")</f>
        <v xml:space="preserve"> </v>
      </c>
      <c r="Y17" s="171" t="str">
        <f>+IFERROR(INDEX('[2]Alianzas Estratégicas'!$M$8:$O$8,MATCH(C17&amp;$A$3,'[2]Alianzas Estratégicas'!$M$5:$O$5&amp;'[2]Alianzas Estratégicas'!$L$8,0))," ")</f>
        <v xml:space="preserve"> </v>
      </c>
      <c r="Z17" s="149">
        <f t="shared" si="0"/>
        <v>1</v>
      </c>
    </row>
    <row r="18" spans="3:26" x14ac:dyDescent="0.25">
      <c r="C18" s="170" t="s">
        <v>325</v>
      </c>
      <c r="D18" s="149" t="str" cm="1">
        <f t="array" ref="D18">+IFERROR(INDEX(#REF!,MATCH(C18&amp;$A$3,#REF!&amp;#REF!,0)),"")</f>
        <v/>
      </c>
      <c r="E18" s="149" t="str" cm="1">
        <f t="array" ref="E18">+IFERROR(INDEX(#REF!,MATCH(C18&amp;$A$3,#REF!&amp;#REF!,0))," ")</f>
        <v xml:space="preserve"> </v>
      </c>
      <c r="F18" s="167"/>
      <c r="G18" s="149" t="str" cm="1">
        <f t="array" ref="G18">+IFERROR(INDEX(#REF!,MATCH(C18&amp;$A$3,#REF!&amp;#REF!,0))," ")</f>
        <v xml:space="preserve"> </v>
      </c>
      <c r="H18" s="167"/>
      <c r="I18" s="171" t="str" cm="1">
        <f t="array" ref="I18">+IFERROR(INDEX(#REF!,MATCH(C18&amp;$A$3,#REF!&amp;#REF!,0))," ")</f>
        <v xml:space="preserve"> </v>
      </c>
      <c r="J18" s="171" t="str">
        <f>+IFERROR(INDEX([2]Costos!$M$12:$O$12,MATCH(C18&amp;$A$3,[2]Costos!$M$5:$O$5&amp;[2]Costos!$L$12,0))," ")</f>
        <v xml:space="preserve"> </v>
      </c>
      <c r="K18" s="171" t="str" cm="1">
        <f t="array" ref="K18">+IFERROR(INDEX(#REF!,MATCH(C18&amp;$A$3,#REF!&amp;#REF!,0))," ")</f>
        <v xml:space="preserve"> </v>
      </c>
      <c r="L18" s="167"/>
      <c r="M18" s="171" t="str">
        <f>+IFERROR(INDEX('[2]Integración SI'!$M$10:$P$10,MATCH(C18&amp;$A$3,'[2]Integración SI'!$M$5:$P$5&amp;'[2]Integración SI'!$L$10,0))," ")</f>
        <v xml:space="preserve"> </v>
      </c>
      <c r="N18" s="171" t="str">
        <f>+IFERROR(INDEX('[2]Construcción-Adecuación'!$M$12:$O$12,MATCH(C18&amp;$A$3,'[2]Construcción-Adecuación'!$M$5:$O$5&amp;'[2]Construcción-Adecuación'!$L$12,0))," ")</f>
        <v xml:space="preserve"> </v>
      </c>
      <c r="O18" s="171" t="str">
        <f>+IFERROR(INDEX('[2]Gestión Tecnología'!$M$10:$P$10,MATCH(C18&amp;$A$3,'[2]Gestión Tecnología'!$M$5:$P$5&amp;'[2]Gestión Tecnología'!$L$10,0))," ")</f>
        <v xml:space="preserve"> </v>
      </c>
      <c r="P18" s="171" t="str">
        <f>+IFERROR(INDEX([2]PEGITH!$M$16:$T$16,MATCH(C18&amp;$A$3,[2]PEGITH!$M$5:$T$5&amp;[2]PEGITH!$L$16,0))," ")</f>
        <v xml:space="preserve"> </v>
      </c>
      <c r="Q18" s="171" t="str">
        <f>+IFERROR(INDEX('[2]ISO 140012015'!$M$8:$O$8,MATCH(C18&amp;$A$3,'[2]ISO 140012015'!$M$5:$O$5&amp;'[2]ISO 140012015'!$L$8,0))," ")</f>
        <v xml:space="preserve"> </v>
      </c>
      <c r="R18" s="171" t="str">
        <f>+IFERROR(INDEX('[2]ISO 450012018'!$M$8:$O$8,MATCH(C18&amp;$A$3,'[2]ISO 450012018'!$M$5:$O$5&amp;'[2]ISO 450012018'!$L$8,0))," ")</f>
        <v xml:space="preserve"> </v>
      </c>
      <c r="S18" s="171" t="str">
        <f>+IFERROR(INDEX('[2]ISO 90012015'!$M$8:$O$8,MATCH(C18&amp;$A$3,'[2]ISO 90012015'!$M$5:$O$5&amp;'[2]ISO 90012015'!$L$8,0))," ")</f>
        <v xml:space="preserve"> </v>
      </c>
      <c r="T18" s="171" t="str">
        <f>+IFERROR(INDEX([2]BPE!$M$8:$O$8,MATCH(C18&amp;$A$3,[2]BPE!$M$5:$O$5&amp;[2]BPE!$L$8,0))," ")</f>
        <v xml:space="preserve"> </v>
      </c>
      <c r="U18" s="171" t="str">
        <f>+IFERROR(INDEX([2]BPM!$M$8:$O$8,MATCH(C18&amp;$A$3,[2]BPM!$M$5:$O$5&amp;[2]BPM!$L$8,0))," ")</f>
        <v xml:space="preserve"> </v>
      </c>
      <c r="V18" s="171" t="str">
        <f>+IFERROR(INDEX('[2]Gestion Investigación'!$M$11:$O$11,MATCH(C18&amp;$A$3,'[2]Gestion Investigación'!$M$5:$O$5&amp;'[2]Gestion Investigación'!$L$11,0))," ")</f>
        <v xml:space="preserve"> </v>
      </c>
      <c r="W18" s="171" t="str">
        <f>+IFERROR(INDEX('[2]Líneas Investigación'!$M$8:$O$8,MATCH(C18&amp;$A$3,'[2]Líneas Investigación'!$M$5:$O$5&amp;'[2]Líneas Investigación'!$L$8,0))," ")</f>
        <v xml:space="preserve"> </v>
      </c>
      <c r="X18" s="171" t="str">
        <f>+IFERROR(INDEX([2]Congresos!$M$8:$O$8,MATCH(C18&amp;$A$3,[2]Congresos!$M$5:$O$5&amp;[2]Congresos!$L$8,0))," ")</f>
        <v xml:space="preserve"> </v>
      </c>
      <c r="Y18" s="171" t="str">
        <f>+IFERROR(INDEX('[2]Alianzas Estratégicas'!$M$8:$O$8,MATCH(C18&amp;$A$3,'[2]Alianzas Estratégicas'!$M$5:$O$5&amp;'[2]Alianzas Estratégicas'!$L$8,0))," ")</f>
        <v xml:space="preserve"> </v>
      </c>
      <c r="Z18" s="149" t="e">
        <f t="shared" si="0"/>
        <v>#DIV/0!</v>
      </c>
    </row>
    <row r="19" spans="3:26" x14ac:dyDescent="0.25">
      <c r="C19" s="170" t="s">
        <v>326</v>
      </c>
      <c r="D19" s="149" t="str" cm="1">
        <f t="array" ref="D19">+IFERROR(INDEX(#REF!,MATCH(C19&amp;$A$3,#REF!&amp;#REF!,0)),"")</f>
        <v/>
      </c>
      <c r="E19" s="149" t="str" cm="1">
        <f t="array" ref="E19">+IFERROR(INDEX(#REF!,MATCH(C19&amp;$A$3,#REF!&amp;#REF!,0))," ")</f>
        <v xml:space="preserve"> </v>
      </c>
      <c r="F19" s="167"/>
      <c r="G19" s="149" t="str" cm="1">
        <f t="array" ref="G19">+IFERROR(INDEX(#REF!,MATCH(C19&amp;$A$3,#REF!&amp;#REF!,0))," ")</f>
        <v xml:space="preserve"> </v>
      </c>
      <c r="H19" s="167"/>
      <c r="I19" s="171" t="str" cm="1">
        <f t="array" ref="I19">+IFERROR(INDEX(#REF!,MATCH(C19&amp;$A$3,#REF!&amp;#REF!,0))," ")</f>
        <v xml:space="preserve"> </v>
      </c>
      <c r="J19" s="171" t="str">
        <f>+IFERROR(INDEX([2]Costos!$M$12:$O$12,MATCH(C19&amp;$A$3,[2]Costos!$M$5:$O$5&amp;[2]Costos!$L$12,0))," ")</f>
        <v xml:space="preserve"> </v>
      </c>
      <c r="K19" s="171" t="str" cm="1">
        <f t="array" ref="K19">+IFERROR(INDEX(#REF!,MATCH(C19&amp;$A$3,#REF!&amp;#REF!,0))," ")</f>
        <v xml:space="preserve"> </v>
      </c>
      <c r="L19" s="167"/>
      <c r="M19" s="171" t="str">
        <f>+IFERROR(INDEX('[2]Integración SI'!$M$10:$P$10,MATCH(C19&amp;$A$3,'[2]Integración SI'!$M$5:$P$5&amp;'[2]Integración SI'!$L$10,0))," ")</f>
        <v xml:space="preserve"> </v>
      </c>
      <c r="N19" s="171" t="str">
        <f>+IFERROR(INDEX('[2]Construcción-Adecuación'!$M$12:$O$12,MATCH(C19&amp;$A$3,'[2]Construcción-Adecuación'!$M$5:$O$5&amp;'[2]Construcción-Adecuación'!$L$12,0))," ")</f>
        <v xml:space="preserve"> </v>
      </c>
      <c r="O19" s="171" t="str">
        <f>+IFERROR(INDEX('[2]Gestión Tecnología'!$M$10:$P$10,MATCH(C19&amp;$A$3,'[2]Gestión Tecnología'!$M$5:$P$5&amp;'[2]Gestión Tecnología'!$L$10,0))," ")</f>
        <v xml:space="preserve"> </v>
      </c>
      <c r="P19" s="171" t="str">
        <f>+IFERROR(INDEX([2]PEGITH!$M$16:$T$16,MATCH(C19&amp;$A$3,[2]PEGITH!$M$5:$T$5&amp;[2]PEGITH!$L$16,0))," ")</f>
        <v xml:space="preserve"> </v>
      </c>
      <c r="Q19" s="171" t="str">
        <f>+IFERROR(INDEX('[2]ISO 140012015'!$M$8:$O$8,MATCH(C19&amp;$A$3,'[2]ISO 140012015'!$M$5:$O$5&amp;'[2]ISO 140012015'!$L$8,0))," ")</f>
        <v xml:space="preserve"> </v>
      </c>
      <c r="R19" s="171" t="str">
        <f>+IFERROR(INDEX('[2]ISO 450012018'!$M$8:$O$8,MATCH(C19&amp;$A$3,'[2]ISO 450012018'!$M$5:$O$5&amp;'[2]ISO 450012018'!$L$8,0))," ")</f>
        <v xml:space="preserve"> </v>
      </c>
      <c r="S19" s="171" t="str">
        <f>+IFERROR(INDEX('[2]ISO 90012015'!$M$8:$O$8,MATCH(C19&amp;$A$3,'[2]ISO 90012015'!$M$5:$O$5&amp;'[2]ISO 90012015'!$L$8,0))," ")</f>
        <v xml:space="preserve"> </v>
      </c>
      <c r="T19" s="171" t="str">
        <f>+IFERROR(INDEX([2]BPE!$M$8:$O$8,MATCH(C19&amp;$A$3,[2]BPE!$M$5:$O$5&amp;[2]BPE!$L$8,0))," ")</f>
        <v xml:space="preserve"> </v>
      </c>
      <c r="U19" s="171" t="str">
        <f>+IFERROR(INDEX([2]BPM!$M$8:$O$8,MATCH(C19&amp;$A$3,[2]BPM!$M$5:$O$5&amp;[2]BPM!$L$8,0))," ")</f>
        <v xml:space="preserve"> </v>
      </c>
      <c r="V19" s="171" t="str">
        <f>+IFERROR(INDEX('[2]Gestion Investigación'!$M$11:$O$11,MATCH(C19&amp;$A$3,'[2]Gestion Investigación'!$M$5:$O$5&amp;'[2]Gestion Investigación'!$L$11,0))," ")</f>
        <v xml:space="preserve"> </v>
      </c>
      <c r="W19" s="171" t="str">
        <f>+IFERROR(INDEX('[2]Líneas Investigación'!$M$8:$O$8,MATCH(C19&amp;$A$3,'[2]Líneas Investigación'!$M$5:$O$5&amp;'[2]Líneas Investigación'!$L$8,0))," ")</f>
        <v xml:space="preserve"> </v>
      </c>
      <c r="X19" s="171" t="str">
        <f>+IFERROR(INDEX([2]Congresos!$M$8:$O$8,MATCH(C19&amp;$A$3,[2]Congresos!$M$5:$O$5&amp;[2]Congresos!$L$8,0))," ")</f>
        <v xml:space="preserve"> </v>
      </c>
      <c r="Y19" s="171" t="str">
        <f>+IFERROR(INDEX('[2]Alianzas Estratégicas'!$M$8:$O$8,MATCH(C19&amp;$A$3,'[2]Alianzas Estratégicas'!$M$5:$O$5&amp;'[2]Alianzas Estratégicas'!$L$8,0))," ")</f>
        <v xml:space="preserve"> </v>
      </c>
      <c r="Z19" s="149" t="e">
        <f t="shared" si="0"/>
        <v>#DIV/0!</v>
      </c>
    </row>
    <row r="20" spans="3:26" x14ac:dyDescent="0.25">
      <c r="C20" s="170" t="s">
        <v>327</v>
      </c>
      <c r="D20" s="149" t="str" cm="1">
        <f t="array" ref="D20">+IFERROR(INDEX(#REF!,MATCH(C20&amp;$A$3,#REF!&amp;#REF!,0)),"")</f>
        <v/>
      </c>
      <c r="E20" s="149" t="str" cm="1">
        <f t="array" ref="E20">+IFERROR(INDEX(#REF!,MATCH(C20&amp;$A$3,#REF!&amp;#REF!,0))," ")</f>
        <v xml:space="preserve"> </v>
      </c>
      <c r="F20" s="167"/>
      <c r="G20" s="149" t="str" cm="1">
        <f t="array" ref="G20">+IFERROR(INDEX(#REF!,MATCH(C20&amp;$A$3,#REF!&amp;#REF!,0))," ")</f>
        <v xml:space="preserve"> </v>
      </c>
      <c r="H20" s="167"/>
      <c r="I20" s="171" t="str" cm="1">
        <f t="array" ref="I20">+IFERROR(INDEX(#REF!,MATCH(C20&amp;$A$3,#REF!&amp;#REF!,0))," ")</f>
        <v xml:space="preserve"> </v>
      </c>
      <c r="J20" s="171" t="str">
        <f>+IFERROR(INDEX([2]Costos!$M$12:$O$12,MATCH(C20&amp;$A$3,[2]Costos!$M$5:$O$5&amp;[2]Costos!$L$12,0))," ")</f>
        <v xml:space="preserve"> </v>
      </c>
      <c r="K20" s="171" t="str" cm="1">
        <f t="array" ref="K20">+IFERROR(INDEX(#REF!,MATCH(C20&amp;$A$3,#REF!&amp;#REF!,0))," ")</f>
        <v xml:space="preserve"> </v>
      </c>
      <c r="L20" s="167"/>
      <c r="M20" s="171" t="str">
        <f>+IFERROR(INDEX('[2]Integración SI'!$M$10:$P$10,MATCH(C20&amp;$A$3,'[2]Integración SI'!$M$5:$P$5&amp;'[2]Integración SI'!$L$10,0))," ")</f>
        <v xml:space="preserve"> </v>
      </c>
      <c r="N20" s="171" t="str">
        <f>+IFERROR(INDEX('[2]Construcción-Adecuación'!$M$12:$O$12,MATCH(C20&amp;$A$3,'[2]Construcción-Adecuación'!$M$5:$O$5&amp;'[2]Construcción-Adecuación'!$L$12,0))," ")</f>
        <v xml:space="preserve"> </v>
      </c>
      <c r="O20" s="171" t="str">
        <f>+IFERROR(INDEX('[2]Gestión Tecnología'!$M$10:$P$10,MATCH(C20&amp;$A$3,'[2]Gestión Tecnología'!$M$5:$P$5&amp;'[2]Gestión Tecnología'!$L$10,0))," ")</f>
        <v xml:space="preserve"> </v>
      </c>
      <c r="P20" s="171" t="str">
        <f>+IFERROR(INDEX([2]PEGITH!$M$16:$T$16,MATCH(C20&amp;$A$3,[2]PEGITH!$M$5:$T$5&amp;[2]PEGITH!$L$16,0))," ")</f>
        <v xml:space="preserve"> </v>
      </c>
      <c r="Q20" s="171" t="str">
        <f>+IFERROR(INDEX('[2]ISO 140012015'!$M$8:$O$8,MATCH(C20&amp;$A$3,'[2]ISO 140012015'!$M$5:$O$5&amp;'[2]ISO 140012015'!$L$8,0))," ")</f>
        <v xml:space="preserve"> </v>
      </c>
      <c r="R20" s="171" t="str">
        <f>+IFERROR(INDEX('[2]ISO 450012018'!$M$8:$O$8,MATCH(C20&amp;$A$3,'[2]ISO 450012018'!$M$5:$O$5&amp;'[2]ISO 450012018'!$L$8,0))," ")</f>
        <v xml:space="preserve"> </v>
      </c>
      <c r="S20" s="171" t="str">
        <f>+IFERROR(INDEX('[2]ISO 90012015'!$M$8:$O$8,MATCH(C20&amp;$A$3,'[2]ISO 90012015'!$M$5:$O$5&amp;'[2]ISO 90012015'!$L$8,0))," ")</f>
        <v xml:space="preserve"> </v>
      </c>
      <c r="T20" s="171" t="str">
        <f>+IFERROR(INDEX([2]BPE!$M$8:$O$8,MATCH(C20&amp;$A$3,[2]BPE!$M$5:$O$5&amp;[2]BPE!$L$8,0))," ")</f>
        <v xml:space="preserve"> </v>
      </c>
      <c r="U20" s="171" t="str">
        <f>+IFERROR(INDEX([2]BPM!$M$8:$O$8,MATCH(C20&amp;$A$3,[2]BPM!$M$5:$O$5&amp;[2]BPM!$L$8,0))," ")</f>
        <v xml:space="preserve"> </v>
      </c>
      <c r="V20" s="171" t="str">
        <f>+IFERROR(INDEX('[2]Gestion Investigación'!$M$11:$O$11,MATCH(C20&amp;$A$3,'[2]Gestion Investigación'!$M$5:$O$5&amp;'[2]Gestion Investigación'!$L$11,0))," ")</f>
        <v xml:space="preserve"> </v>
      </c>
      <c r="W20" s="171" t="str">
        <f>+IFERROR(INDEX('[2]Líneas Investigación'!$M$8:$O$8,MATCH(C20&amp;$A$3,'[2]Líneas Investigación'!$M$5:$O$5&amp;'[2]Líneas Investigación'!$L$8,0))," ")</f>
        <v xml:space="preserve"> </v>
      </c>
      <c r="X20" s="171" t="str">
        <f>+IFERROR(INDEX([2]Congresos!$M$8:$O$8,MATCH(C20&amp;$A$3,[2]Congresos!$M$5:$O$5&amp;[2]Congresos!$L$8,0))," ")</f>
        <v xml:space="preserve"> </v>
      </c>
      <c r="Y20" s="171" t="str">
        <f>+IFERROR(INDEX('[2]Alianzas Estratégicas'!$M$8:$O$8,MATCH(C20&amp;$A$3,'[2]Alianzas Estratégicas'!$M$5:$O$5&amp;'[2]Alianzas Estratégicas'!$L$8,0))," ")</f>
        <v xml:space="preserve"> </v>
      </c>
      <c r="Z20" s="149" t="e">
        <f t="shared" si="0"/>
        <v>#DIV/0!</v>
      </c>
    </row>
    <row r="21" spans="3:26" x14ac:dyDescent="0.25">
      <c r="C21" s="170" t="s">
        <v>979</v>
      </c>
      <c r="D21" s="149" t="str" cm="1">
        <f t="array" ref="D21">+IFERROR(INDEX(#REF!,MATCH(C21&amp;$A$3,#REF!&amp;#REF!,0)),"")</f>
        <v/>
      </c>
      <c r="E21" s="149" t="str" cm="1">
        <f t="array" ref="E21">+IFERROR(INDEX(#REF!,MATCH(C21&amp;$A$3,#REF!&amp;#REF!,0))," ")</f>
        <v xml:space="preserve"> </v>
      </c>
      <c r="F21" s="167"/>
      <c r="G21" s="149" t="str" cm="1">
        <f t="array" ref="G21">+IFERROR(INDEX(#REF!,MATCH(C21&amp;$A$3,#REF!&amp;#REF!,0))," ")</f>
        <v xml:space="preserve"> </v>
      </c>
      <c r="H21" s="167"/>
      <c r="I21" s="171" t="str" cm="1">
        <f t="array" ref="I21">+IFERROR(INDEX(#REF!,MATCH(C21&amp;$A$3,#REF!&amp;#REF!,0))," ")</f>
        <v xml:space="preserve"> </v>
      </c>
      <c r="J21" s="171" t="str">
        <f>+IFERROR(INDEX([2]Costos!$M$12:$O$12,MATCH(C21&amp;$A$3,[2]Costos!$M$5:$O$5&amp;[2]Costos!$L$12,0))," ")</f>
        <v xml:space="preserve"> </v>
      </c>
      <c r="K21" s="171" t="str" cm="1">
        <f t="array" ref="K21">+IFERROR(INDEX(#REF!,MATCH(C21&amp;$A$3,#REF!&amp;#REF!,0))," ")</f>
        <v xml:space="preserve"> </v>
      </c>
      <c r="L21" s="167"/>
      <c r="M21" s="171" t="str">
        <f>+IFERROR(INDEX('[2]Integración SI'!$M$10:$P$10,MATCH(C21&amp;$A$3,'[2]Integración SI'!$M$5:$P$5&amp;'[2]Integración SI'!$L$10,0))," ")</f>
        <v xml:space="preserve"> </v>
      </c>
      <c r="N21" s="171" t="str">
        <f>+IFERROR(INDEX('[2]Construcción-Adecuación'!$M$12:$O$12,MATCH(C21&amp;$A$3,'[2]Construcción-Adecuación'!$M$5:$O$5&amp;'[2]Construcción-Adecuación'!$L$12,0))," ")</f>
        <v xml:space="preserve"> </v>
      </c>
      <c r="O21" s="171" t="str">
        <f>+IFERROR(INDEX('[2]Gestión Tecnología'!$M$10:$P$10,MATCH(C21&amp;$A$3,'[2]Gestión Tecnología'!$M$5:$P$5&amp;'[2]Gestión Tecnología'!$L$10,0))," ")</f>
        <v xml:space="preserve"> </v>
      </c>
      <c r="P21" s="171" t="str">
        <f>+IFERROR(INDEX([2]PEGITH!$M$16:$T$16,MATCH(C21&amp;$A$3,[2]PEGITH!$M$5:$T$5&amp;[2]PEGITH!$L$16,0))," ")</f>
        <v xml:space="preserve"> </v>
      </c>
      <c r="Q21" s="171" t="str">
        <f>+IFERROR(INDEX('[2]ISO 140012015'!$M$8:$O$8,MATCH(C21&amp;$A$3,'[2]ISO 140012015'!$M$5:$O$5&amp;'[2]ISO 140012015'!$L$8,0))," ")</f>
        <v xml:space="preserve"> </v>
      </c>
      <c r="R21" s="171" t="str">
        <f>+IFERROR(INDEX('[2]ISO 450012018'!$M$8:$O$8,MATCH(C21&amp;$A$3,'[2]ISO 450012018'!$M$5:$O$5&amp;'[2]ISO 450012018'!$L$8,0))," ")</f>
        <v xml:space="preserve"> </v>
      </c>
      <c r="S21" s="171" t="str">
        <f>+IFERROR(INDEX('[2]ISO 90012015'!$M$8:$O$8,MATCH(C21&amp;$A$3,'[2]ISO 90012015'!$M$5:$O$5&amp;'[2]ISO 90012015'!$L$8,0))," ")</f>
        <v xml:space="preserve"> </v>
      </c>
      <c r="T21" s="171" t="str">
        <f>+IFERROR(INDEX([2]BPE!$M$8:$O$8,MATCH(C21&amp;$A$3,[2]BPE!$M$5:$O$5&amp;[2]BPE!$L$8,0))," ")</f>
        <v xml:space="preserve"> </v>
      </c>
      <c r="U21" s="171" t="str">
        <f>+IFERROR(INDEX([2]BPM!$M$8:$O$8,MATCH(C21&amp;$A$3,[2]BPM!$M$5:$O$5&amp;[2]BPM!$L$8,0))," ")</f>
        <v xml:space="preserve"> </v>
      </c>
      <c r="V21" s="171" t="str">
        <f>+IFERROR(INDEX('[2]Gestion Investigación'!$M$11:$O$11,MATCH(C21&amp;$A$3,'[2]Gestion Investigación'!$M$5:$O$5&amp;'[2]Gestion Investigación'!$L$11,0))," ")</f>
        <v xml:space="preserve"> </v>
      </c>
      <c r="W21" s="171" t="str">
        <f>+IFERROR(INDEX('[2]Líneas Investigación'!$M$8:$O$8,MATCH(C21&amp;$A$3,'[2]Líneas Investigación'!$M$5:$O$5&amp;'[2]Líneas Investigación'!$L$8,0))," ")</f>
        <v xml:space="preserve"> </v>
      </c>
      <c r="X21" s="171" t="str">
        <f>+IFERROR(INDEX([2]Congresos!$M$8:$O$8,MATCH(C21&amp;$A$3,[2]Congresos!$M$5:$O$5&amp;[2]Congresos!$L$8,0))," ")</f>
        <v xml:space="preserve"> </v>
      </c>
      <c r="Y21" s="171" t="str">
        <f>+IFERROR(INDEX('[2]Alianzas Estratégicas'!$M$8:$O$8,MATCH(C21&amp;$A$3,'[2]Alianzas Estratégicas'!$M$5:$O$5&amp;'[2]Alianzas Estratégicas'!$L$8,0))," ")</f>
        <v xml:space="preserve"> </v>
      </c>
      <c r="Z21" s="149" t="e">
        <f t="shared" si="0"/>
        <v>#DIV/0!</v>
      </c>
    </row>
    <row r="22" spans="3:26" x14ac:dyDescent="0.25">
      <c r="C22" s="170" t="s">
        <v>980</v>
      </c>
      <c r="D22" s="149" t="str" cm="1">
        <f t="array" ref="D22">+IFERROR(INDEX(#REF!,MATCH(C22&amp;$A$3,#REF!&amp;#REF!,0)),"")</f>
        <v/>
      </c>
      <c r="E22" s="149" t="str" cm="1">
        <f t="array" ref="E22">+IFERROR(INDEX(#REF!,MATCH(C22&amp;$A$3,#REF!&amp;#REF!,0))," ")</f>
        <v xml:space="preserve"> </v>
      </c>
      <c r="F22" s="167"/>
      <c r="G22" s="149" t="str" cm="1">
        <f t="array" ref="G22">+IFERROR(INDEX(#REF!,MATCH(C22&amp;$A$3,#REF!&amp;#REF!,0))," ")</f>
        <v xml:space="preserve"> </v>
      </c>
      <c r="H22" s="167"/>
      <c r="I22" s="171" t="str" cm="1">
        <f t="array" ref="I22">+IFERROR(INDEX(#REF!,MATCH(C22&amp;$A$3,#REF!&amp;#REF!,0))," ")</f>
        <v xml:space="preserve"> </v>
      </c>
      <c r="J22" s="171" t="str">
        <f>+IFERROR(INDEX([2]Costos!$M$12:$O$12,MATCH(C22&amp;$A$3,[2]Costos!$M$5:$O$5&amp;[2]Costos!$L$12,0))," ")</f>
        <v xml:space="preserve"> </v>
      </c>
      <c r="K22" s="171" t="str" cm="1">
        <f t="array" ref="K22">+IFERROR(INDEX(#REF!,MATCH(C22&amp;$A$3,#REF!&amp;#REF!,0))," ")</f>
        <v xml:space="preserve"> </v>
      </c>
      <c r="L22" s="167"/>
      <c r="M22" s="171" t="str">
        <f>+IFERROR(INDEX('[2]Integración SI'!$M$10:$P$10,MATCH(C22&amp;$A$3,'[2]Integración SI'!$M$5:$P$5&amp;'[2]Integración SI'!$L$10,0))," ")</f>
        <v xml:space="preserve"> </v>
      </c>
      <c r="N22" s="171" t="str">
        <f>+IFERROR(INDEX('[2]Construcción-Adecuación'!$M$12:$O$12,MATCH(C22&amp;$A$3,'[2]Construcción-Adecuación'!$M$5:$O$5&amp;'[2]Construcción-Adecuación'!$L$12,0))," ")</f>
        <v xml:space="preserve"> </v>
      </c>
      <c r="O22" s="171" t="str">
        <f>+IFERROR(INDEX('[2]Gestión Tecnología'!$M$10:$P$10,MATCH(C22&amp;$A$3,'[2]Gestión Tecnología'!$M$5:$P$5&amp;'[2]Gestión Tecnología'!$L$10,0))," ")</f>
        <v xml:space="preserve"> </v>
      </c>
      <c r="P22" s="171" t="str">
        <f>+IFERROR(INDEX([2]PEGITH!$M$16:$T$16,MATCH(C22&amp;$A$3,[2]PEGITH!$M$5:$T$5&amp;[2]PEGITH!$L$16,0))," ")</f>
        <v xml:space="preserve"> </v>
      </c>
      <c r="Q22" s="171" t="str">
        <f>+IFERROR(INDEX('[2]ISO 140012015'!$M$8:$O$8,MATCH(C22&amp;$A$3,'[2]ISO 140012015'!$M$5:$O$5&amp;'[2]ISO 140012015'!$L$8,0))," ")</f>
        <v xml:space="preserve"> </v>
      </c>
      <c r="R22" s="171" t="str">
        <f>+IFERROR(INDEX('[2]ISO 450012018'!$M$8:$O$8,MATCH(C22&amp;$A$3,'[2]ISO 450012018'!$M$5:$O$5&amp;'[2]ISO 450012018'!$L$8,0))," ")</f>
        <v xml:space="preserve"> </v>
      </c>
      <c r="S22" s="171" t="str">
        <f>+IFERROR(INDEX('[2]ISO 90012015'!$M$8:$O$8,MATCH(C22&amp;$A$3,'[2]ISO 90012015'!$M$5:$O$5&amp;'[2]ISO 90012015'!$L$8,0))," ")</f>
        <v xml:space="preserve"> </v>
      </c>
      <c r="T22" s="171" t="str">
        <f>+IFERROR(INDEX([2]BPE!$M$8:$O$8,MATCH(C22&amp;$A$3,[2]BPE!$M$5:$O$5&amp;[2]BPE!$L$8,0))," ")</f>
        <v xml:space="preserve"> </v>
      </c>
      <c r="U22" s="171" t="str">
        <f>+IFERROR(INDEX([2]BPM!$M$8:$O$8,MATCH(C22&amp;$A$3,[2]BPM!$M$5:$O$5&amp;[2]BPM!$L$8,0))," ")</f>
        <v xml:space="preserve"> </v>
      </c>
      <c r="V22" s="171" t="str">
        <f>+IFERROR(INDEX('[2]Gestion Investigación'!$M$11:$O$11,MATCH(C22&amp;$A$3,'[2]Gestion Investigación'!$M$5:$O$5&amp;'[2]Gestion Investigación'!$L$11,0))," ")</f>
        <v xml:space="preserve"> </v>
      </c>
      <c r="W22" s="171" t="str">
        <f>+IFERROR(INDEX('[2]Líneas Investigación'!$M$8:$O$8,MATCH(C22&amp;$A$3,'[2]Líneas Investigación'!$M$5:$O$5&amp;'[2]Líneas Investigación'!$L$8,0))," ")</f>
        <v xml:space="preserve"> </v>
      </c>
      <c r="X22" s="171" t="str">
        <f>+IFERROR(INDEX([2]Congresos!$M$8:$O$8,MATCH(C22&amp;$A$3,[2]Congresos!$M$5:$O$5&amp;[2]Congresos!$L$8,0))," ")</f>
        <v xml:space="preserve"> </v>
      </c>
      <c r="Y22" s="171" t="str">
        <f>+IFERROR(INDEX('[2]Alianzas Estratégicas'!$M$8:$O$8,MATCH(C22&amp;$A$3,'[2]Alianzas Estratégicas'!$M$5:$O$5&amp;'[2]Alianzas Estratégicas'!$L$8,0))," ")</f>
        <v xml:space="preserve"> </v>
      </c>
      <c r="Z22" s="149" t="e">
        <f t="shared" si="0"/>
        <v>#DIV/0!</v>
      </c>
    </row>
    <row r="23" spans="3:26" x14ac:dyDescent="0.25">
      <c r="C23" s="170" t="s">
        <v>981</v>
      </c>
      <c r="D23" s="149" t="str" cm="1">
        <f t="array" ref="D23">+IFERROR(INDEX(#REF!,MATCH(C23&amp;$A$3,#REF!&amp;#REF!,0)),"")</f>
        <v/>
      </c>
      <c r="E23" s="149" t="str" cm="1">
        <f t="array" ref="E23">+IFERROR(INDEX(#REF!,MATCH(C23&amp;$A$3,#REF!&amp;#REF!,0))," ")</f>
        <v xml:space="preserve"> </v>
      </c>
      <c r="F23" s="167"/>
      <c r="G23" s="149" t="str" cm="1">
        <f t="array" ref="G23">+IFERROR(INDEX(#REF!,MATCH(C23&amp;$A$3,#REF!&amp;#REF!,0))," ")</f>
        <v xml:space="preserve"> </v>
      </c>
      <c r="H23" s="167"/>
      <c r="I23" s="171" t="str" cm="1">
        <f t="array" ref="I23">+IFERROR(INDEX(#REF!,MATCH(C23&amp;$A$3,#REF!&amp;#REF!,0))," ")</f>
        <v xml:space="preserve"> </v>
      </c>
      <c r="J23" s="171" t="str">
        <f>+IFERROR(INDEX([2]Costos!$M$12:$O$12,MATCH(C23&amp;$A$3,[2]Costos!$M$5:$O$5&amp;[2]Costos!$L$12,0))," ")</f>
        <v xml:space="preserve"> </v>
      </c>
      <c r="K23" s="171" t="str" cm="1">
        <f t="array" ref="K23">+IFERROR(INDEX(#REF!,MATCH(C23&amp;$A$3,#REF!&amp;#REF!,0))," ")</f>
        <v xml:space="preserve"> </v>
      </c>
      <c r="L23" s="167"/>
      <c r="M23" s="171" t="str">
        <f>+IFERROR(INDEX('[2]Integración SI'!$M$10:$P$10,MATCH(C23&amp;$A$3,'[2]Integración SI'!$M$5:$P$5&amp;'[2]Integración SI'!$L$10,0))," ")</f>
        <v xml:space="preserve"> </v>
      </c>
      <c r="N23" s="171" t="str">
        <f>+IFERROR(INDEX('[2]Construcción-Adecuación'!$M$12:$O$12,MATCH(C23&amp;$A$3,'[2]Construcción-Adecuación'!$M$5:$O$5&amp;'[2]Construcción-Adecuación'!$L$12,0))," ")</f>
        <v xml:space="preserve"> </v>
      </c>
      <c r="O23" s="171" t="str">
        <f>+IFERROR(INDEX('[2]Gestión Tecnología'!$M$10:$P$10,MATCH(C23&amp;$A$3,'[2]Gestión Tecnología'!$M$5:$P$5&amp;'[2]Gestión Tecnología'!$L$10,0))," ")</f>
        <v xml:space="preserve"> </v>
      </c>
      <c r="P23" s="171" t="str">
        <f>+IFERROR(INDEX([2]PEGITH!$M$16:$T$16,MATCH(C23&amp;$A$3,[2]PEGITH!$M$5:$T$5&amp;[2]PEGITH!$L$16,0))," ")</f>
        <v xml:space="preserve"> </v>
      </c>
      <c r="Q23" s="171" t="str">
        <f>+IFERROR(INDEX('[2]ISO 140012015'!$M$8:$O$8,MATCH(C23&amp;$A$3,'[2]ISO 140012015'!$M$5:$O$5&amp;'[2]ISO 140012015'!$L$8,0))," ")</f>
        <v xml:space="preserve"> </v>
      </c>
      <c r="R23" s="171" t="str">
        <f>+IFERROR(INDEX('[2]ISO 450012018'!$M$8:$O$8,MATCH(C23&amp;$A$3,'[2]ISO 450012018'!$M$5:$O$5&amp;'[2]ISO 450012018'!$L$8,0))," ")</f>
        <v xml:space="preserve"> </v>
      </c>
      <c r="S23" s="171" t="str">
        <f>+IFERROR(INDEX('[2]ISO 90012015'!$M$8:$O$8,MATCH(C23&amp;$A$3,'[2]ISO 90012015'!$M$5:$O$5&amp;'[2]ISO 90012015'!$L$8,0))," ")</f>
        <v xml:space="preserve"> </v>
      </c>
      <c r="T23" s="171" t="str">
        <f>+IFERROR(INDEX([2]BPE!$M$8:$O$8,MATCH(C23&amp;$A$3,[2]BPE!$M$5:$O$5&amp;[2]BPE!$L$8,0))," ")</f>
        <v xml:space="preserve"> </v>
      </c>
      <c r="U23" s="171" t="str">
        <f>+IFERROR(INDEX([2]BPM!$M$8:$O$8,MATCH(C23&amp;$A$3,[2]BPM!$M$5:$O$5&amp;[2]BPM!$L$8,0))," ")</f>
        <v xml:space="preserve"> </v>
      </c>
      <c r="V23" s="171" t="str">
        <f>+IFERROR(INDEX('[2]Gestion Investigación'!$M$11:$O$11,MATCH(C23&amp;$A$3,'[2]Gestion Investigación'!$M$5:$O$5&amp;'[2]Gestion Investigación'!$L$11,0))," ")</f>
        <v xml:space="preserve"> </v>
      </c>
      <c r="W23" s="171" t="str">
        <f>+IFERROR(INDEX('[2]Líneas Investigación'!$M$8:$O$8,MATCH(C23&amp;$A$3,'[2]Líneas Investigación'!$M$5:$O$5&amp;'[2]Líneas Investigación'!$L$8,0))," ")</f>
        <v xml:space="preserve"> </v>
      </c>
      <c r="X23" s="171" t="str">
        <f>+IFERROR(INDEX([2]Congresos!$M$8:$O$8,MATCH(C23&amp;$A$3,[2]Congresos!$M$5:$O$5&amp;[2]Congresos!$L$8,0))," ")</f>
        <v xml:space="preserve"> </v>
      </c>
      <c r="Y23" s="171" t="str">
        <f>+IFERROR(INDEX('[2]Alianzas Estratégicas'!$M$8:$O$8,MATCH(C23&amp;$A$3,'[2]Alianzas Estratégicas'!$M$5:$O$5&amp;'[2]Alianzas Estratégicas'!$L$8,0))," ")</f>
        <v xml:space="preserve"> </v>
      </c>
      <c r="Z23" s="149" t="e">
        <f t="shared" si="0"/>
        <v>#DIV/0!</v>
      </c>
    </row>
    <row r="24" spans="3:26" x14ac:dyDescent="0.25">
      <c r="C24" s="170" t="s">
        <v>982</v>
      </c>
      <c r="D24" s="149" t="str" cm="1">
        <f t="array" ref="D24">+IFERROR(INDEX(#REF!,MATCH(C24&amp;$A$3,#REF!&amp;#REF!,0)),"")</f>
        <v/>
      </c>
      <c r="E24" s="149" t="str" cm="1">
        <f t="array" ref="E24">+IFERROR(INDEX(#REF!,MATCH(C24&amp;$A$3,#REF!&amp;#REF!,0))," ")</f>
        <v xml:space="preserve"> </v>
      </c>
      <c r="F24" s="167"/>
      <c r="G24" s="149" t="str" cm="1">
        <f t="array" ref="G24">+IFERROR(INDEX(#REF!,MATCH(C24&amp;$A$3,#REF!&amp;#REF!,0))," ")</f>
        <v xml:space="preserve"> </v>
      </c>
      <c r="H24" s="167"/>
      <c r="I24" s="171" t="str" cm="1">
        <f t="array" ref="I24">+IFERROR(INDEX(#REF!,MATCH(C24&amp;$A$3,#REF!&amp;#REF!,0))," ")</f>
        <v xml:space="preserve"> </v>
      </c>
      <c r="J24" s="171" t="str">
        <f>+IFERROR(INDEX([2]Costos!$M$12:$O$12,MATCH(C24&amp;$A$3,[2]Costos!$M$5:$O$5&amp;[2]Costos!$L$12,0))," ")</f>
        <v xml:space="preserve"> </v>
      </c>
      <c r="K24" s="171" t="str" cm="1">
        <f t="array" ref="K24">+IFERROR(INDEX(#REF!,MATCH(C24&amp;$A$3,#REF!&amp;#REF!,0))," ")</f>
        <v xml:space="preserve"> </v>
      </c>
      <c r="L24" s="167"/>
      <c r="M24" s="171" t="str">
        <f>+IFERROR(INDEX('[2]Integración SI'!$M$10:$P$10,MATCH(C24&amp;$A$3,'[2]Integración SI'!$M$5:$P$5&amp;'[2]Integración SI'!$L$10,0))," ")</f>
        <v xml:space="preserve"> </v>
      </c>
      <c r="N24" s="171" t="str">
        <f>+IFERROR(INDEX('[2]Construcción-Adecuación'!$M$12:$O$12,MATCH(C24&amp;$A$3,'[2]Construcción-Adecuación'!$M$5:$O$5&amp;'[2]Construcción-Adecuación'!$L$12,0))," ")</f>
        <v xml:space="preserve"> </v>
      </c>
      <c r="O24" s="171" t="str">
        <f>+IFERROR(INDEX('[2]Gestión Tecnología'!$M$10:$P$10,MATCH(C24&amp;$A$3,'[2]Gestión Tecnología'!$M$5:$P$5&amp;'[2]Gestión Tecnología'!$L$10,0))," ")</f>
        <v xml:space="preserve"> </v>
      </c>
      <c r="P24" s="171" t="str">
        <f>+IFERROR(INDEX([2]PEGITH!$M$16:$T$16,MATCH(C24&amp;$A$3,[2]PEGITH!$M$5:$T$5&amp;[2]PEGITH!$L$16,0))," ")</f>
        <v xml:space="preserve"> </v>
      </c>
      <c r="Q24" s="171" t="str">
        <f>+IFERROR(INDEX('[2]ISO 140012015'!$M$8:$O$8,MATCH(C24&amp;$A$3,'[2]ISO 140012015'!$M$5:$O$5&amp;'[2]ISO 140012015'!$L$8,0))," ")</f>
        <v xml:space="preserve"> </v>
      </c>
      <c r="R24" s="171" t="str">
        <f>+IFERROR(INDEX('[2]ISO 450012018'!$M$8:$O$8,MATCH(C24&amp;$A$3,'[2]ISO 450012018'!$M$5:$O$5&amp;'[2]ISO 450012018'!$L$8,0))," ")</f>
        <v xml:space="preserve"> </v>
      </c>
      <c r="S24" s="171" t="str">
        <f>+IFERROR(INDEX('[2]ISO 90012015'!$M$8:$O$8,MATCH(C24&amp;$A$3,'[2]ISO 90012015'!$M$5:$O$5&amp;'[2]ISO 90012015'!$L$8,0))," ")</f>
        <v xml:space="preserve"> </v>
      </c>
      <c r="T24" s="171" t="str">
        <f>+IFERROR(INDEX([2]BPE!$M$8:$O$8,MATCH(C24&amp;$A$3,[2]BPE!$M$5:$O$5&amp;[2]BPE!$L$8,0))," ")</f>
        <v xml:space="preserve"> </v>
      </c>
      <c r="U24" s="171" t="str">
        <f>+IFERROR(INDEX([2]BPM!$M$8:$O$8,MATCH(C24&amp;$A$3,[2]BPM!$M$5:$O$5&amp;[2]BPM!$L$8,0))," ")</f>
        <v xml:space="preserve"> </v>
      </c>
      <c r="V24" s="171" t="str">
        <f>+IFERROR(INDEX('[2]Gestion Investigación'!$M$11:$O$11,MATCH(C24&amp;$A$3,'[2]Gestion Investigación'!$M$5:$O$5&amp;'[2]Gestion Investigación'!$L$11,0))," ")</f>
        <v xml:space="preserve"> </v>
      </c>
      <c r="W24" s="171" t="str">
        <f>+IFERROR(INDEX('[2]Líneas Investigación'!$M$8:$O$8,MATCH(C24&amp;$A$3,'[2]Líneas Investigación'!$M$5:$O$5&amp;'[2]Líneas Investigación'!$L$8,0))," ")</f>
        <v xml:space="preserve"> </v>
      </c>
      <c r="X24" s="171" t="str">
        <f>+IFERROR(INDEX([2]Congresos!$M$8:$O$8,MATCH(C24&amp;$A$3,[2]Congresos!$M$5:$O$5&amp;[2]Congresos!$L$8,0))," ")</f>
        <v xml:space="preserve"> </v>
      </c>
      <c r="Y24" s="171" t="str">
        <f>+IFERROR(INDEX('[2]Alianzas Estratégicas'!$M$8:$O$8,MATCH(C24&amp;$A$3,'[2]Alianzas Estratégicas'!$M$5:$O$5&amp;'[2]Alianzas Estratégicas'!$L$8,0))," ")</f>
        <v xml:space="preserve"> </v>
      </c>
      <c r="Z24" s="149" t="e">
        <f t="shared" si="0"/>
        <v>#DIV/0!</v>
      </c>
    </row>
    <row r="25" spans="3:26" x14ac:dyDescent="0.25">
      <c r="C25" s="170" t="s">
        <v>332</v>
      </c>
      <c r="D25" s="149" t="str" cm="1">
        <f t="array" ref="D25">+IFERROR(INDEX(#REF!,MATCH(C25&amp;$A$3,#REF!&amp;#REF!,0)),"")</f>
        <v/>
      </c>
      <c r="E25" s="149" t="str" cm="1">
        <f t="array" ref="E25">+IFERROR(INDEX(#REF!,MATCH(C25&amp;$A$3,#REF!&amp;#REF!,0))," ")</f>
        <v xml:space="preserve"> </v>
      </c>
      <c r="F25" s="167"/>
      <c r="G25" s="149" t="str" cm="1">
        <f t="array" ref="G25">+IFERROR(INDEX(#REF!,MATCH(C25&amp;$A$3,#REF!&amp;#REF!,0))," ")</f>
        <v xml:space="preserve"> </v>
      </c>
      <c r="H25" s="167"/>
      <c r="I25" s="171" t="str" cm="1">
        <f t="array" ref="I25">+IFERROR(INDEX(#REF!,MATCH(C25&amp;$A$3,#REF!&amp;#REF!,0))," ")</f>
        <v xml:space="preserve"> </v>
      </c>
      <c r="J25" s="171" t="str">
        <f>+IFERROR(INDEX([2]Costos!$M$12:$O$12,MATCH(C25&amp;$A$3,[2]Costos!$M$5:$O$5&amp;[2]Costos!$L$12,0))," ")</f>
        <v xml:space="preserve"> </v>
      </c>
      <c r="K25" s="171" t="str" cm="1">
        <f t="array" ref="K25">+IFERROR(INDEX(#REF!,MATCH(C25&amp;$A$3,#REF!&amp;#REF!,0))," ")</f>
        <v xml:space="preserve"> </v>
      </c>
      <c r="L25" s="167"/>
      <c r="M25" s="171" t="str">
        <f>+IFERROR(INDEX('[2]Integración SI'!$M$10:$P$10,MATCH(C25&amp;$A$3,'[2]Integración SI'!$M$5:$P$5&amp;'[2]Integración SI'!$L$10,0))," ")</f>
        <v xml:space="preserve"> </v>
      </c>
      <c r="N25" s="171" t="str">
        <f>+IFERROR(INDEX('[2]Construcción-Adecuación'!$M$12:$O$12,MATCH(C25&amp;$A$3,'[2]Construcción-Adecuación'!$M$5:$O$5&amp;'[2]Construcción-Adecuación'!$L$12,0))," ")</f>
        <v xml:space="preserve"> </v>
      </c>
      <c r="O25" s="171" t="str">
        <f>+IFERROR(INDEX('[2]Gestión Tecnología'!$M$10:$P$10,MATCH(C25&amp;$A$3,'[2]Gestión Tecnología'!$M$5:$P$5&amp;'[2]Gestión Tecnología'!$L$10,0))," ")</f>
        <v xml:space="preserve"> </v>
      </c>
      <c r="P25" s="171" t="str">
        <f>+IFERROR(INDEX([2]PEGITH!$M$16:$T$16,MATCH(C25&amp;$A$3,[2]PEGITH!$M$5:$T$5&amp;[2]PEGITH!$L$16,0))," ")</f>
        <v xml:space="preserve"> </v>
      </c>
      <c r="Q25" s="171" t="str">
        <f>+IFERROR(INDEX('[2]ISO 140012015'!$M$8:$O$8,MATCH(C25&amp;$A$3,'[2]ISO 140012015'!$M$5:$O$5&amp;'[2]ISO 140012015'!$L$8,0))," ")</f>
        <v xml:space="preserve"> </v>
      </c>
      <c r="R25" s="171" t="str">
        <f>+IFERROR(INDEX('[2]ISO 450012018'!$M$8:$O$8,MATCH(C25&amp;$A$3,'[2]ISO 450012018'!$M$5:$O$5&amp;'[2]ISO 450012018'!$L$8,0))," ")</f>
        <v xml:space="preserve"> </v>
      </c>
      <c r="S25" s="171" t="str">
        <f>+IFERROR(INDEX('[2]ISO 90012015'!$M$8:$O$8,MATCH(C25&amp;$A$3,'[2]ISO 90012015'!$M$5:$O$5&amp;'[2]ISO 90012015'!$L$8,0))," ")</f>
        <v xml:space="preserve"> </v>
      </c>
      <c r="T25" s="171" t="str">
        <f>+IFERROR(INDEX([2]BPE!$M$8:$O$8,MATCH(C25&amp;$A$3,[2]BPE!$M$5:$O$5&amp;[2]BPE!$L$8,0))," ")</f>
        <v xml:space="preserve"> </v>
      </c>
      <c r="U25" s="171" t="str">
        <f>+IFERROR(INDEX([2]BPM!$M$8:$O$8,MATCH(C25&amp;$A$3,[2]BPM!$M$5:$O$5&amp;[2]BPM!$L$8,0))," ")</f>
        <v xml:space="preserve"> </v>
      </c>
      <c r="V25" s="171" t="str">
        <f>+IFERROR(INDEX('[2]Gestion Investigación'!$M$11:$O$11,MATCH(C25&amp;$A$3,'[2]Gestion Investigación'!$M$5:$O$5&amp;'[2]Gestion Investigación'!$L$11,0))," ")</f>
        <v xml:space="preserve"> </v>
      </c>
      <c r="W25" s="171" t="str">
        <f>+IFERROR(INDEX('[2]Líneas Investigación'!$M$8:$O$8,MATCH(C25&amp;$A$3,'[2]Líneas Investigación'!$M$5:$O$5&amp;'[2]Líneas Investigación'!$L$8,0))," ")</f>
        <v xml:space="preserve"> </v>
      </c>
      <c r="X25" s="171" t="str">
        <f>+IFERROR(INDEX([2]Congresos!$M$8:$O$8,MATCH(C25&amp;$A$3,[2]Congresos!$M$5:$O$5&amp;[2]Congresos!$L$8,0))," ")</f>
        <v xml:space="preserve"> </v>
      </c>
      <c r="Y25" s="171" t="str">
        <f>+IFERROR(INDEX('[2]Alianzas Estratégicas'!$M$8:$O$8,MATCH(C25&amp;$A$3,'[2]Alianzas Estratégicas'!$M$5:$O$5&amp;'[2]Alianzas Estratégicas'!$L$8,0))," ")</f>
        <v xml:space="preserve"> </v>
      </c>
      <c r="Z25" s="149" t="e">
        <f t="shared" si="0"/>
        <v>#DIV/0!</v>
      </c>
    </row>
    <row r="26" spans="3:26" x14ac:dyDescent="0.25">
      <c r="C26" s="170" t="s">
        <v>333</v>
      </c>
      <c r="D26" s="149" t="str" cm="1">
        <f t="array" ref="D26">+IFERROR(INDEX(#REF!,MATCH(C26&amp;$A$3,#REF!&amp;#REF!,0)),"")</f>
        <v/>
      </c>
      <c r="E26" s="149" t="str" cm="1">
        <f t="array" ref="E26">+IFERROR(INDEX(#REF!,MATCH(C26&amp;$A$3,#REF!&amp;#REF!,0))," ")</f>
        <v xml:space="preserve"> </v>
      </c>
      <c r="F26" s="167"/>
      <c r="G26" s="149" t="str" cm="1">
        <f t="array" ref="G26">+IFERROR(INDEX(#REF!,MATCH(C26&amp;$A$3,#REF!&amp;#REF!,0))," ")</f>
        <v xml:space="preserve"> </v>
      </c>
      <c r="H26" s="167"/>
      <c r="I26" s="171" t="str" cm="1">
        <f t="array" ref="I26">+IFERROR(INDEX(#REF!,MATCH(C26&amp;$A$3,#REF!&amp;#REF!,0))," ")</f>
        <v xml:space="preserve"> </v>
      </c>
      <c r="J26" s="171" t="str">
        <f>+IFERROR(INDEX([2]Costos!$M$12:$O$12,MATCH(C26&amp;$A$3,[2]Costos!$M$5:$O$5&amp;[2]Costos!$L$12,0))," ")</f>
        <v xml:space="preserve"> </v>
      </c>
      <c r="K26" s="171" t="str" cm="1">
        <f t="array" ref="K26">+IFERROR(INDEX(#REF!,MATCH(C26&amp;$A$3,#REF!&amp;#REF!,0))," ")</f>
        <v xml:space="preserve"> </v>
      </c>
      <c r="L26" s="167"/>
      <c r="M26" s="171" t="str">
        <f>+IFERROR(INDEX('[2]Integración SI'!$M$10:$P$10,MATCH(C26&amp;$A$3,'[2]Integración SI'!$M$5:$P$5&amp;'[2]Integración SI'!$L$10,0))," ")</f>
        <v xml:space="preserve"> </v>
      </c>
      <c r="N26" s="171" t="str">
        <f>+IFERROR(INDEX('[2]Construcción-Adecuación'!$M$12:$O$12,MATCH(C26&amp;$A$3,'[2]Construcción-Adecuación'!$M$5:$O$5&amp;'[2]Construcción-Adecuación'!$L$12,0))," ")</f>
        <v xml:space="preserve"> </v>
      </c>
      <c r="O26" s="171" t="str">
        <f>+IFERROR(INDEX('[2]Gestión Tecnología'!$M$10:$P$10,MATCH(C26&amp;$A$3,'[2]Gestión Tecnología'!$M$5:$P$5&amp;'[2]Gestión Tecnología'!$L$10,0))," ")</f>
        <v xml:space="preserve"> </v>
      </c>
      <c r="P26" s="149">
        <f t="array" ref="P26">+INDEX([2]PEGITH!$M$16:$T$16,MATCH(C26&amp;$A$3,[2]PEGITH!$M$5:$T$5&amp;[2]PEGITH!$L$16,0))</f>
        <v>1</v>
      </c>
      <c r="Q26" s="171" t="str">
        <f>+IFERROR(INDEX('[2]ISO 140012015'!$M$8:$O$8,MATCH(C26&amp;$A$3,'[2]ISO 140012015'!$M$5:$O$5&amp;'[2]ISO 140012015'!$L$8,0))," ")</f>
        <v xml:space="preserve"> </v>
      </c>
      <c r="R26" s="171" t="str">
        <f>+IFERROR(INDEX('[2]ISO 450012018'!$M$8:$O$8,MATCH(C26&amp;$A$3,'[2]ISO 450012018'!$M$5:$O$5&amp;'[2]ISO 450012018'!$L$8,0))," ")</f>
        <v xml:space="preserve"> </v>
      </c>
      <c r="S26" s="171" t="str">
        <f>+IFERROR(INDEX('[2]ISO 90012015'!$M$8:$O$8,MATCH(C26&amp;$A$3,'[2]ISO 90012015'!$M$5:$O$5&amp;'[2]ISO 90012015'!$L$8,0))," ")</f>
        <v xml:space="preserve"> </v>
      </c>
      <c r="T26" s="171" t="str">
        <f>+IFERROR(INDEX([2]BPE!$M$8:$O$8,MATCH(C26&amp;$A$3,[2]BPE!$M$5:$O$5&amp;[2]BPE!$L$8,0))," ")</f>
        <v xml:space="preserve"> </v>
      </c>
      <c r="U26" s="171" t="str">
        <f>+IFERROR(INDEX([2]BPM!$M$8:$O$8,MATCH(C26&amp;$A$3,[2]BPM!$M$5:$O$5&amp;[2]BPM!$L$8,0))," ")</f>
        <v xml:space="preserve"> </v>
      </c>
      <c r="V26" s="171" t="str">
        <f>+IFERROR(INDEX('[2]Gestion Investigación'!$M$11:$O$11,MATCH(C26&amp;$A$3,'[2]Gestion Investigación'!$M$5:$O$5&amp;'[2]Gestion Investigación'!$L$11,0))," ")</f>
        <v xml:space="preserve"> </v>
      </c>
      <c r="W26" s="171" t="str">
        <f>+IFERROR(INDEX('[2]Líneas Investigación'!$M$8:$O$8,MATCH(C26&amp;$A$3,'[2]Líneas Investigación'!$M$5:$O$5&amp;'[2]Líneas Investigación'!$L$8,0))," ")</f>
        <v xml:space="preserve"> </v>
      </c>
      <c r="X26" s="171" t="str">
        <f>+IFERROR(INDEX([2]Congresos!$M$8:$O$8,MATCH(C26&amp;$A$3,[2]Congresos!$M$5:$O$5&amp;[2]Congresos!$L$8,0))," ")</f>
        <v xml:space="preserve"> </v>
      </c>
      <c r="Y26" s="171" t="str">
        <f>+IFERROR(INDEX('[2]Alianzas Estratégicas'!$M$8:$O$8,MATCH(C26&amp;$A$3,'[2]Alianzas Estratégicas'!$M$5:$O$5&amp;'[2]Alianzas Estratégicas'!$L$8,0))," ")</f>
        <v xml:space="preserve"> </v>
      </c>
      <c r="Z26" s="149">
        <f t="shared" si="0"/>
        <v>1</v>
      </c>
    </row>
    <row r="27" spans="3:26" x14ac:dyDescent="0.25">
      <c r="C27" s="170" t="s">
        <v>334</v>
      </c>
      <c r="D27" s="149" t="str" cm="1">
        <f t="array" ref="D27">+IFERROR(INDEX(#REF!,MATCH(C27&amp;$A$3,#REF!&amp;#REF!,0)),"")</f>
        <v/>
      </c>
      <c r="E27" s="149" t="str" cm="1">
        <f t="array" ref="E27">+IFERROR(INDEX(#REF!,MATCH(C27&amp;$A$3,#REF!&amp;#REF!,0))," ")</f>
        <v xml:space="preserve"> </v>
      </c>
      <c r="F27" s="167"/>
      <c r="G27" s="149" t="str" cm="1">
        <f t="array" ref="G27">+IFERROR(INDEX(#REF!,MATCH(C27&amp;$A$3,#REF!&amp;#REF!,0))," ")</f>
        <v xml:space="preserve"> </v>
      </c>
      <c r="H27" s="167"/>
      <c r="I27" s="171" t="str" cm="1">
        <f t="array" ref="I27">+IFERROR(INDEX(#REF!,MATCH(C27&amp;$A$3,#REF!&amp;#REF!,0))," ")</f>
        <v xml:space="preserve"> </v>
      </c>
      <c r="J27" s="171" t="str">
        <f>+IFERROR(INDEX([2]Costos!$M$12:$O$12,MATCH(C27&amp;$A$3,[2]Costos!$M$5:$O$5&amp;[2]Costos!$L$12,0))," ")</f>
        <v xml:space="preserve"> </v>
      </c>
      <c r="K27" s="171" t="str" cm="1">
        <f t="array" ref="K27">+IFERROR(INDEX(#REF!,MATCH(C27&amp;$A$3,#REF!&amp;#REF!,0))," ")</f>
        <v xml:space="preserve"> </v>
      </c>
      <c r="L27" s="167"/>
      <c r="M27" s="171" t="str">
        <f>+IFERROR(INDEX('[2]Integración SI'!$M$10:$P$10,MATCH(C27&amp;$A$3,'[2]Integración SI'!$M$5:$P$5&amp;'[2]Integración SI'!$L$10,0))," ")</f>
        <v xml:space="preserve"> </v>
      </c>
      <c r="N27" s="171" t="str">
        <f>+IFERROR(INDEX('[2]Construcción-Adecuación'!$M$12:$O$12,MATCH(C27&amp;$A$3,'[2]Construcción-Adecuación'!$M$5:$O$5&amp;'[2]Construcción-Adecuación'!$L$12,0))," ")</f>
        <v xml:space="preserve"> </v>
      </c>
      <c r="O27" s="171" t="str">
        <f>+IFERROR(INDEX('[2]Gestión Tecnología'!$M$10:$P$10,MATCH(C27&amp;$A$3,'[2]Gestión Tecnología'!$M$5:$P$5&amp;'[2]Gestión Tecnología'!$L$10,0))," ")</f>
        <v xml:space="preserve"> </v>
      </c>
      <c r="P27" s="171" t="str">
        <f>+IFERROR(INDEX([2]PEGITH!$M$16:$T$16,MATCH(C27&amp;$A$3,[2]PEGITH!$M$5:$T$5&amp;[2]PEGITH!$L$16,0))," ")</f>
        <v xml:space="preserve"> </v>
      </c>
      <c r="Q27" s="171" t="str">
        <f>+IFERROR(INDEX('[2]ISO 140012015'!$M$8:$O$8,MATCH(C27&amp;$A$3,'[2]ISO 140012015'!$M$5:$O$5&amp;'[2]ISO 140012015'!$L$8,0))," ")</f>
        <v xml:space="preserve"> </v>
      </c>
      <c r="R27" s="171" t="str">
        <f>+IFERROR(INDEX('[2]ISO 450012018'!$M$8:$O$8,MATCH(C27&amp;$A$3,'[2]ISO 450012018'!$M$5:$O$5&amp;'[2]ISO 450012018'!$L$8,0))," ")</f>
        <v xml:space="preserve"> </v>
      </c>
      <c r="S27" s="171" t="str">
        <f>+IFERROR(INDEX('[2]ISO 90012015'!$M$8:$O$8,MATCH(C27&amp;$A$3,'[2]ISO 90012015'!$M$5:$O$5&amp;'[2]ISO 90012015'!$L$8,0))," ")</f>
        <v xml:space="preserve"> </v>
      </c>
      <c r="T27" s="171" t="str">
        <f>+IFERROR(INDEX([2]BPE!$M$8:$O$8,MATCH(C27&amp;$A$3,[2]BPE!$M$5:$O$5&amp;[2]BPE!$L$8,0))," ")</f>
        <v xml:space="preserve"> </v>
      </c>
      <c r="U27" s="171" t="str">
        <f>+IFERROR(INDEX([2]BPM!$M$8:$O$8,MATCH(C27&amp;$A$3,[2]BPM!$M$5:$O$5&amp;[2]BPM!$L$8,0))," ")</f>
        <v xml:space="preserve"> </v>
      </c>
      <c r="V27" s="171" t="str">
        <f>+IFERROR(INDEX('[2]Gestion Investigación'!$M$11:$O$11,MATCH(C27&amp;$A$3,'[2]Gestion Investigación'!$M$5:$O$5&amp;'[2]Gestion Investigación'!$L$11,0))," ")</f>
        <v xml:space="preserve"> </v>
      </c>
      <c r="W27" s="171" t="str">
        <f>+IFERROR(INDEX('[2]Líneas Investigación'!$M$8:$O$8,MATCH(C27&amp;$A$3,'[2]Líneas Investigación'!$M$5:$O$5&amp;'[2]Líneas Investigación'!$L$8,0))," ")</f>
        <v xml:space="preserve"> </v>
      </c>
      <c r="X27" s="171" t="str">
        <f>+IFERROR(INDEX([2]Congresos!$M$8:$O$8,MATCH(C27&amp;$A$3,[2]Congresos!$M$5:$O$5&amp;[2]Congresos!$L$8,0))," ")</f>
        <v xml:space="preserve"> </v>
      </c>
      <c r="Y27" s="171" t="str">
        <f>+IFERROR(INDEX('[2]Alianzas Estratégicas'!$M$8:$O$8,MATCH(C27&amp;$A$3,'[2]Alianzas Estratégicas'!$M$5:$O$5&amp;'[2]Alianzas Estratégicas'!$L$8,0))," ")</f>
        <v xml:space="preserve"> </v>
      </c>
      <c r="Z27" s="149" t="e">
        <f t="shared" si="0"/>
        <v>#DIV/0!</v>
      </c>
    </row>
    <row r="28" spans="3:26" x14ac:dyDescent="0.25">
      <c r="C28" s="170" t="s">
        <v>335</v>
      </c>
      <c r="D28" s="149" t="str" cm="1">
        <f t="array" ref="D28">+IFERROR(INDEX(#REF!,MATCH(C28&amp;$A$3,#REF!&amp;#REF!,0)),"")</f>
        <v/>
      </c>
      <c r="E28" s="149" t="str" cm="1">
        <f t="array" ref="E28">+IFERROR(INDEX(#REF!,MATCH(C28&amp;$A$3,#REF!&amp;#REF!,0))," ")</f>
        <v xml:space="preserve"> </v>
      </c>
      <c r="F28" s="167"/>
      <c r="G28" s="149" t="str" cm="1">
        <f t="array" ref="G28">+IFERROR(INDEX(#REF!,MATCH(C28&amp;$A$3,#REF!&amp;#REF!,0))," ")</f>
        <v xml:space="preserve"> </v>
      </c>
      <c r="H28" s="167"/>
      <c r="I28" s="171" t="str" cm="1">
        <f t="array" ref="I28">+IFERROR(INDEX(#REF!,MATCH(C28&amp;$A$3,#REF!&amp;#REF!,0))," ")</f>
        <v xml:space="preserve"> </v>
      </c>
      <c r="J28" s="171" t="str">
        <f>+IFERROR(INDEX([2]Costos!$M$12:$O$12,MATCH(C28&amp;$A$3,[2]Costos!$M$5:$O$5&amp;[2]Costos!$L$12,0))," ")</f>
        <v xml:space="preserve"> </v>
      </c>
      <c r="K28" s="171" t="str" cm="1">
        <f t="array" ref="K28">+IFERROR(INDEX(#REF!,MATCH(C28&amp;$A$3,#REF!&amp;#REF!,0))," ")</f>
        <v xml:space="preserve"> </v>
      </c>
      <c r="L28" s="167"/>
      <c r="M28" s="171" t="str">
        <f>+IFERROR(INDEX('[2]Integración SI'!$M$10:$P$10,MATCH(C28&amp;$A$3,'[2]Integración SI'!$M$5:$P$5&amp;'[2]Integración SI'!$L$10,0))," ")</f>
        <v xml:space="preserve"> </v>
      </c>
      <c r="N28" s="171" t="str">
        <f>+IFERROR(INDEX('[2]Construcción-Adecuación'!$M$12:$O$12,MATCH(C28&amp;$A$3,'[2]Construcción-Adecuación'!$M$5:$O$5&amp;'[2]Construcción-Adecuación'!$L$12,0))," ")</f>
        <v xml:space="preserve"> </v>
      </c>
      <c r="O28" s="171" t="str">
        <f>+IFERROR(INDEX('[2]Gestión Tecnología'!$M$10:$P$10,MATCH(C28&amp;$A$3,'[2]Gestión Tecnología'!$M$5:$P$5&amp;'[2]Gestión Tecnología'!$L$10,0))," ")</f>
        <v xml:space="preserve"> </v>
      </c>
      <c r="P28" s="171" t="str">
        <f>+IFERROR(INDEX([2]PEGITH!$M$16:$T$16,MATCH(C28&amp;$A$3,[2]PEGITH!$M$5:$T$5&amp;[2]PEGITH!$L$16,0))," ")</f>
        <v xml:space="preserve"> </v>
      </c>
      <c r="Q28" s="171" t="str">
        <f>+IFERROR(INDEX('[2]ISO 140012015'!$M$8:$O$8,MATCH(C28&amp;$A$3,'[2]ISO 140012015'!$M$5:$O$5&amp;'[2]ISO 140012015'!$L$8,0))," ")</f>
        <v xml:space="preserve"> </v>
      </c>
      <c r="R28" s="171" t="str">
        <f>+IFERROR(INDEX('[2]ISO 450012018'!$M$8:$O$8,MATCH(C28&amp;$A$3,'[2]ISO 450012018'!$M$5:$O$5&amp;'[2]ISO 450012018'!$L$8,0))," ")</f>
        <v xml:space="preserve"> </v>
      </c>
      <c r="S28" s="171" t="str">
        <f>+IFERROR(INDEX('[2]ISO 90012015'!$M$8:$O$8,MATCH(C28&amp;$A$3,'[2]ISO 90012015'!$M$5:$O$5&amp;'[2]ISO 90012015'!$L$8,0))," ")</f>
        <v xml:space="preserve"> </v>
      </c>
      <c r="T28" s="171" t="str">
        <f>+IFERROR(INDEX([2]BPE!$M$8:$O$8,MATCH(C28&amp;$A$3,[2]BPE!$M$5:$O$5&amp;[2]BPE!$L$8,0))," ")</f>
        <v xml:space="preserve"> </v>
      </c>
      <c r="U28" s="171" t="str">
        <f>+IFERROR(INDEX([2]BPM!$M$8:$O$8,MATCH(C28&amp;$A$3,[2]BPM!$M$5:$O$5&amp;[2]BPM!$L$8,0))," ")</f>
        <v xml:space="preserve"> </v>
      </c>
      <c r="V28" s="171" t="str">
        <f>+IFERROR(INDEX('[2]Gestion Investigación'!$M$11:$O$11,MATCH(C28&amp;$A$3,'[2]Gestion Investigación'!$M$5:$O$5&amp;'[2]Gestion Investigación'!$L$11,0))," ")</f>
        <v xml:space="preserve"> </v>
      </c>
      <c r="W28" s="171" t="str">
        <f>+IFERROR(INDEX('[2]Líneas Investigación'!$M$8:$O$8,MATCH(C28&amp;$A$3,'[2]Líneas Investigación'!$M$5:$O$5&amp;'[2]Líneas Investigación'!$L$8,0))," ")</f>
        <v xml:space="preserve"> </v>
      </c>
      <c r="X28" s="171" t="str">
        <f>+IFERROR(INDEX([2]Congresos!$M$8:$O$8,MATCH(C28&amp;$A$3,[2]Congresos!$M$5:$O$5&amp;[2]Congresos!$L$8,0))," ")</f>
        <v xml:space="preserve"> </v>
      </c>
      <c r="Y28" s="171" t="str">
        <f>+IFERROR(INDEX('[2]Alianzas Estratégicas'!$M$8:$O$8,MATCH(C28&amp;$A$3,'[2]Alianzas Estratégicas'!$M$5:$O$5&amp;'[2]Alianzas Estratégicas'!$L$8,0))," ")</f>
        <v xml:space="preserve"> </v>
      </c>
      <c r="Z28" s="149" t="e">
        <f t="shared" si="0"/>
        <v>#DIV/0!</v>
      </c>
    </row>
    <row r="29" spans="3:26" x14ac:dyDescent="0.25">
      <c r="C29" s="170" t="s">
        <v>336</v>
      </c>
      <c r="D29" s="149" t="str" cm="1">
        <f t="array" ref="D29">+IFERROR(INDEX(#REF!,MATCH(C29&amp;$A$3,#REF!&amp;#REF!,0)),"")</f>
        <v/>
      </c>
      <c r="E29" s="149" t="str" cm="1">
        <f t="array" ref="E29">+IFERROR(INDEX(#REF!,MATCH(C29&amp;$A$3,#REF!&amp;#REF!,0))," ")</f>
        <v xml:space="preserve"> </v>
      </c>
      <c r="F29" s="167"/>
      <c r="G29" s="149" t="str" cm="1">
        <f t="array" ref="G29">+IFERROR(INDEX(#REF!,MATCH(C29&amp;$A$3,#REF!&amp;#REF!,0))," ")</f>
        <v xml:space="preserve"> </v>
      </c>
      <c r="H29" s="167"/>
      <c r="I29" s="171" t="str" cm="1">
        <f t="array" ref="I29">+IFERROR(INDEX(#REF!,MATCH(C29&amp;$A$3,#REF!&amp;#REF!,0))," ")</f>
        <v xml:space="preserve"> </v>
      </c>
      <c r="J29" s="171" t="str">
        <f>+IFERROR(INDEX([2]Costos!$M$12:$O$12,MATCH(C29&amp;$A$3,[2]Costos!$M$5:$O$5&amp;[2]Costos!$L$12,0))," ")</f>
        <v xml:space="preserve"> </v>
      </c>
      <c r="K29" s="171" t="str" cm="1">
        <f t="array" ref="K29">+IFERROR(INDEX(#REF!,MATCH(C29&amp;$A$3,#REF!&amp;#REF!,0))," ")</f>
        <v xml:space="preserve"> </v>
      </c>
      <c r="L29" s="167"/>
      <c r="M29" s="171" t="str">
        <f>+IFERROR(INDEX('[2]Integración SI'!$M$10:$P$10,MATCH(C29&amp;$A$3,'[2]Integración SI'!$M$5:$P$5&amp;'[2]Integración SI'!$L$10,0))," ")</f>
        <v xml:space="preserve"> </v>
      </c>
      <c r="N29" s="171" t="str">
        <f>+IFERROR(INDEX('[2]Construcción-Adecuación'!$M$12:$O$12,MATCH(C29&amp;$A$3,'[2]Construcción-Adecuación'!$M$5:$O$5&amp;'[2]Construcción-Adecuación'!$L$12,0))," ")</f>
        <v xml:space="preserve"> </v>
      </c>
      <c r="O29" s="171" t="str">
        <f>+IFERROR(INDEX('[2]Gestión Tecnología'!$M$10:$P$10,MATCH(C29&amp;$A$3,'[2]Gestión Tecnología'!$M$5:$P$5&amp;'[2]Gestión Tecnología'!$L$10,0))," ")</f>
        <v xml:space="preserve"> </v>
      </c>
      <c r="P29" s="171" t="str">
        <f>+IFERROR(INDEX([2]PEGITH!$M$16:$T$16,MATCH(C29&amp;$A$3,[2]PEGITH!$M$5:$T$5&amp;[2]PEGITH!$L$16,0))," ")</f>
        <v xml:space="preserve"> </v>
      </c>
      <c r="Q29" s="171" t="str">
        <f>+IFERROR(INDEX('[2]ISO 140012015'!$M$8:$O$8,MATCH(C29&amp;$A$3,'[2]ISO 140012015'!$M$5:$O$5&amp;'[2]ISO 140012015'!$L$8,0))," ")</f>
        <v xml:space="preserve"> </v>
      </c>
      <c r="R29" s="171" t="str">
        <f>+IFERROR(INDEX('[2]ISO 450012018'!$M$8:$O$8,MATCH(C29&amp;$A$3,'[2]ISO 450012018'!$M$5:$O$5&amp;'[2]ISO 450012018'!$L$8,0))," ")</f>
        <v xml:space="preserve"> </v>
      </c>
      <c r="S29" s="171" t="str">
        <f>+IFERROR(INDEX('[2]ISO 90012015'!$M$8:$O$8,MATCH(C29&amp;$A$3,'[2]ISO 90012015'!$M$5:$O$5&amp;'[2]ISO 90012015'!$L$8,0))," ")</f>
        <v xml:space="preserve"> </v>
      </c>
      <c r="T29" s="171" t="str">
        <f>+IFERROR(INDEX([2]BPE!$M$8:$O$8,MATCH(C29&amp;$A$3,[2]BPE!$M$5:$O$5&amp;[2]BPE!$L$8,0))," ")</f>
        <v xml:space="preserve"> </v>
      </c>
      <c r="U29" s="171" t="str">
        <f>+IFERROR(INDEX([2]BPM!$M$8:$O$8,MATCH(C29&amp;$A$3,[2]BPM!$M$5:$O$5&amp;[2]BPM!$L$8,0))," ")</f>
        <v xml:space="preserve"> </v>
      </c>
      <c r="V29" s="171" t="str">
        <f>+IFERROR(INDEX('[2]Gestion Investigación'!$M$11:$O$11,MATCH(C29&amp;$A$3,'[2]Gestion Investigación'!$M$5:$O$5&amp;'[2]Gestion Investigación'!$L$11,0))," ")</f>
        <v xml:space="preserve"> </v>
      </c>
      <c r="W29" s="171" t="str">
        <f>+IFERROR(INDEX('[2]Líneas Investigación'!$M$8:$O$8,MATCH(C29&amp;$A$3,'[2]Líneas Investigación'!$M$5:$O$5&amp;'[2]Líneas Investigación'!$L$8,0))," ")</f>
        <v xml:space="preserve"> </v>
      </c>
      <c r="X29" s="171" t="str">
        <f>+IFERROR(INDEX([2]Congresos!$M$8:$O$8,MATCH(C29&amp;$A$3,[2]Congresos!$M$5:$O$5&amp;[2]Congresos!$L$8,0))," ")</f>
        <v xml:space="preserve"> </v>
      </c>
      <c r="Y29" s="171" t="str">
        <f>+IFERROR(INDEX('[2]Alianzas Estratégicas'!$M$8:$O$8,MATCH(C29&amp;$A$3,'[2]Alianzas Estratégicas'!$M$5:$O$5&amp;'[2]Alianzas Estratégicas'!$L$8,0))," ")</f>
        <v xml:space="preserve"> </v>
      </c>
      <c r="Z29" s="149" t="e">
        <f t="shared" si="0"/>
        <v>#DIV/0!</v>
      </c>
    </row>
    <row r="30" spans="3:26" x14ac:dyDescent="0.25">
      <c r="C30" s="170" t="s">
        <v>983</v>
      </c>
      <c r="D30" s="149" t="str" cm="1">
        <f t="array" ref="D30">+IFERROR(INDEX(#REF!,MATCH(C30&amp;$A$3,#REF!&amp;#REF!,0)),"")</f>
        <v/>
      </c>
      <c r="E30" s="149" t="str" cm="1">
        <f t="array" ref="E30">+IFERROR(INDEX(#REF!,MATCH(C30&amp;$A$3,#REF!&amp;#REF!,0))," ")</f>
        <v xml:space="preserve"> </v>
      </c>
      <c r="F30" s="167"/>
      <c r="G30" s="149" t="str" cm="1">
        <f t="array" ref="G30">+IFERROR(INDEX(#REF!,MATCH(C30&amp;$A$3,#REF!&amp;#REF!,0))," ")</f>
        <v xml:space="preserve"> </v>
      </c>
      <c r="H30" s="167"/>
      <c r="I30" s="171" t="str" cm="1">
        <f t="array" ref="I30">+IFERROR(INDEX(#REF!,MATCH(C30&amp;$A$3,#REF!&amp;#REF!,0))," ")</f>
        <v xml:space="preserve"> </v>
      </c>
      <c r="J30" s="171" t="str">
        <f>+IFERROR(INDEX([2]Costos!$M$12:$O$12,MATCH(C30&amp;$A$3,[2]Costos!$M$5:$O$5&amp;[2]Costos!$L$12,0))," ")</f>
        <v xml:space="preserve"> </v>
      </c>
      <c r="K30" s="171" t="str" cm="1">
        <f t="array" ref="K30">+IFERROR(INDEX(#REF!,MATCH(C30&amp;$A$3,#REF!&amp;#REF!,0))," ")</f>
        <v xml:space="preserve"> </v>
      </c>
      <c r="L30" s="167"/>
      <c r="M30" s="171" t="str">
        <f>+IFERROR(INDEX('[2]Integración SI'!$M$10:$P$10,MATCH(C30&amp;$A$3,'[2]Integración SI'!$M$5:$P$5&amp;'[2]Integración SI'!$L$10,0))," ")</f>
        <v xml:space="preserve"> </v>
      </c>
      <c r="N30" s="171" t="str">
        <f>+IFERROR(INDEX('[2]Construcción-Adecuación'!$M$12:$O$12,MATCH(C30&amp;$A$3,'[2]Construcción-Adecuación'!$M$5:$O$5&amp;'[2]Construcción-Adecuación'!$L$12,0))," ")</f>
        <v xml:space="preserve"> </v>
      </c>
      <c r="O30" s="171" t="str">
        <f>+IFERROR(INDEX('[2]Gestión Tecnología'!$M$10:$P$10,MATCH(C30&amp;$A$3,'[2]Gestión Tecnología'!$M$5:$P$5&amp;'[2]Gestión Tecnología'!$L$10,0))," ")</f>
        <v xml:space="preserve"> </v>
      </c>
      <c r="P30" s="171" t="str">
        <f>+IFERROR(INDEX([2]PEGITH!$M$16:$T$16,MATCH(C30&amp;$A$3,[2]PEGITH!$M$5:$T$5&amp;[2]PEGITH!$L$16,0))," ")</f>
        <v xml:space="preserve"> </v>
      </c>
      <c r="Q30" s="171" t="str">
        <f>+IFERROR(INDEX('[2]ISO 140012015'!$M$8:$O$8,MATCH(C30&amp;$A$3,'[2]ISO 140012015'!$M$5:$O$5&amp;'[2]ISO 140012015'!$L$8,0))," ")</f>
        <v xml:space="preserve"> </v>
      </c>
      <c r="R30" s="171" t="str">
        <f>+IFERROR(INDEX('[2]ISO 450012018'!$M$8:$O$8,MATCH(C30&amp;$A$3,'[2]ISO 450012018'!$M$5:$O$5&amp;'[2]ISO 450012018'!$L$8,0))," ")</f>
        <v xml:space="preserve"> </v>
      </c>
      <c r="S30" s="171" t="str">
        <f>+IFERROR(INDEX('[2]ISO 90012015'!$M$8:$O$8,MATCH(C30&amp;$A$3,'[2]ISO 90012015'!$M$5:$O$5&amp;'[2]ISO 90012015'!$L$8,0))," ")</f>
        <v xml:space="preserve"> </v>
      </c>
      <c r="T30" s="171" t="str">
        <f>+IFERROR(INDEX([2]BPE!$M$8:$O$8,MATCH(C30&amp;$A$3,[2]BPE!$M$5:$O$5&amp;[2]BPE!$L$8,0))," ")</f>
        <v xml:space="preserve"> </v>
      </c>
      <c r="U30" s="171" t="str">
        <f>+IFERROR(INDEX([2]BPM!$M$8:$O$8,MATCH(C30&amp;$A$3,[2]BPM!$M$5:$O$5&amp;[2]BPM!$L$8,0))," ")</f>
        <v xml:space="preserve"> </v>
      </c>
      <c r="V30" s="171" t="str">
        <f>+IFERROR(INDEX('[2]Gestion Investigación'!$M$11:$O$11,MATCH(C30&amp;$A$3,'[2]Gestion Investigación'!$M$5:$O$5&amp;'[2]Gestion Investigación'!$L$11,0))," ")</f>
        <v xml:space="preserve"> </v>
      </c>
      <c r="W30" s="171" t="str">
        <f>+IFERROR(INDEX('[2]Líneas Investigación'!$M$8:$O$8,MATCH(C30&amp;$A$3,'[2]Líneas Investigación'!$M$5:$O$5&amp;'[2]Líneas Investigación'!$L$8,0))," ")</f>
        <v xml:space="preserve"> </v>
      </c>
      <c r="X30" s="171" t="str">
        <f>+IFERROR(INDEX([2]Congresos!$M$8:$O$8,MATCH(C30&amp;$A$3,[2]Congresos!$M$5:$O$5&amp;[2]Congresos!$L$8,0))," ")</f>
        <v xml:space="preserve"> </v>
      </c>
      <c r="Y30" s="171" t="str">
        <f>+IFERROR(INDEX('[2]Alianzas Estratégicas'!$M$8:$O$8,MATCH(C30&amp;$A$3,'[2]Alianzas Estratégicas'!$M$5:$O$5&amp;'[2]Alianzas Estratégicas'!$L$8,0))," ")</f>
        <v xml:space="preserve"> </v>
      </c>
      <c r="Z30" s="149" t="e">
        <f t="shared" si="0"/>
        <v>#DIV/0!</v>
      </c>
    </row>
    <row r="31" spans="3:26" x14ac:dyDescent="0.25">
      <c r="C31" s="170" t="s">
        <v>984</v>
      </c>
      <c r="D31" s="149" t="str" cm="1">
        <f t="array" ref="D31">+IFERROR(INDEX(#REF!,MATCH(C31&amp;$A$3,#REF!&amp;#REF!,0)),"")</f>
        <v/>
      </c>
      <c r="E31" s="149" t="str" cm="1">
        <f t="array" ref="E31">+IFERROR(INDEX(#REF!,MATCH(C31&amp;$A$3,#REF!&amp;#REF!,0))," ")</f>
        <v xml:space="preserve"> </v>
      </c>
      <c r="F31" s="167"/>
      <c r="G31" s="149" t="str" cm="1">
        <f t="array" ref="G31">+IFERROR(INDEX(#REF!,MATCH(C31&amp;$A$3,#REF!&amp;#REF!,0))," ")</f>
        <v xml:space="preserve"> </v>
      </c>
      <c r="H31" s="167"/>
      <c r="I31" s="171" t="str" cm="1">
        <f t="array" ref="I31">+IFERROR(INDEX(#REF!,MATCH(C31&amp;$A$3,#REF!&amp;#REF!,0))," ")</f>
        <v xml:space="preserve"> </v>
      </c>
      <c r="J31" s="171" t="str">
        <f>+IFERROR(INDEX([2]Costos!$M$12:$O$12,MATCH(C31&amp;$A$3,[2]Costos!$M$5:$O$5&amp;[2]Costos!$L$12,0))," ")</f>
        <v xml:space="preserve"> </v>
      </c>
      <c r="K31" s="171" t="str" cm="1">
        <f t="array" ref="K31">+IFERROR(INDEX(#REF!,MATCH(C31&amp;$A$3,#REF!&amp;#REF!,0))," ")</f>
        <v xml:space="preserve"> </v>
      </c>
      <c r="L31" s="167"/>
      <c r="M31" s="171" t="str">
        <f t="array" ref="M31">+INDEX('[2]Integración SI'!$M$10:$P$10,MATCH(C31&amp;$A$3,'[2]Integración SI'!$M$5:$P$5&amp;'[2]Integración SI'!$L$10,0))</f>
        <v>-</v>
      </c>
      <c r="N31" s="171" t="str">
        <f>+IFERROR(INDEX('[2]Construcción-Adecuación'!$M$12:$O$12,MATCH(C31&amp;$A$3,'[2]Construcción-Adecuación'!$M$5:$O$5&amp;'[2]Construcción-Adecuación'!$L$12,0))," ")</f>
        <v xml:space="preserve"> </v>
      </c>
      <c r="O31" s="171" t="str">
        <f>+IFERROR(INDEX('[2]Gestión Tecnología'!$M$10:$P$10,MATCH(C31&amp;$A$3,'[2]Gestión Tecnología'!$M$5:$P$5&amp;'[2]Gestión Tecnología'!$L$10,0))," ")</f>
        <v xml:space="preserve"> </v>
      </c>
      <c r="P31" s="149">
        <f t="array" ref="P31">+INDEX([2]PEGITH!$M$16:$T$16,MATCH(C31&amp;$A$3,[2]PEGITH!$M$5:$T$5&amp;[2]PEGITH!$L$16,0))</f>
        <v>1</v>
      </c>
      <c r="Q31" s="171" t="str">
        <f>+IFERROR(INDEX('[2]ISO 140012015'!$M$8:$O$8,MATCH(C31&amp;$A$3,'[2]ISO 140012015'!$M$5:$O$5&amp;'[2]ISO 140012015'!$L$8,0))," ")</f>
        <v xml:space="preserve"> </v>
      </c>
      <c r="R31" s="171" t="str">
        <f>+IFERROR(INDEX('[2]ISO 450012018'!$M$8:$O$8,MATCH(C31&amp;$A$3,'[2]ISO 450012018'!$M$5:$O$5&amp;'[2]ISO 450012018'!$L$8,0))," ")</f>
        <v xml:space="preserve"> </v>
      </c>
      <c r="S31" s="171" t="str">
        <f>+IFERROR(INDEX('[2]ISO 90012015'!$M$8:$O$8,MATCH(C31&amp;$A$3,'[2]ISO 90012015'!$M$5:$O$5&amp;'[2]ISO 90012015'!$L$8,0))," ")</f>
        <v xml:space="preserve"> </v>
      </c>
      <c r="T31" s="171" t="str">
        <f>+IFERROR(INDEX([2]BPE!$M$8:$O$8,MATCH(C31&amp;$A$3,[2]BPE!$M$5:$O$5&amp;[2]BPE!$L$8,0))," ")</f>
        <v xml:space="preserve"> </v>
      </c>
      <c r="U31" s="171" t="str">
        <f>+IFERROR(INDEX([2]BPM!$M$8:$O$8,MATCH(C31&amp;$A$3,[2]BPM!$M$5:$O$5&amp;[2]BPM!$L$8,0))," ")</f>
        <v xml:space="preserve"> </v>
      </c>
      <c r="V31" s="171" t="str">
        <f>+IFERROR(INDEX('[2]Gestion Investigación'!$M$11:$O$11,MATCH(C31&amp;$A$3,'[2]Gestion Investigación'!$M$5:$O$5&amp;'[2]Gestion Investigación'!$L$11,0))," ")</f>
        <v xml:space="preserve"> </v>
      </c>
      <c r="W31" s="171" t="str">
        <f>+IFERROR(INDEX('[2]Líneas Investigación'!$M$8:$O$8,MATCH(C31&amp;$A$3,'[2]Líneas Investigación'!$M$5:$O$5&amp;'[2]Líneas Investigación'!$L$8,0))," ")</f>
        <v xml:space="preserve"> </v>
      </c>
      <c r="X31" s="171" t="str">
        <f>+IFERROR(INDEX([2]Congresos!$M$8:$O$8,MATCH(C31&amp;$A$3,[2]Congresos!$M$5:$O$5&amp;[2]Congresos!$L$8,0))," ")</f>
        <v xml:space="preserve"> </v>
      </c>
      <c r="Y31" s="171" t="str">
        <f>+IFERROR(INDEX('[2]Alianzas Estratégicas'!$M$8:$O$8,MATCH(C31&amp;$A$3,'[2]Alianzas Estratégicas'!$M$5:$O$5&amp;'[2]Alianzas Estratégicas'!$L$8,0))," ")</f>
        <v xml:space="preserve"> </v>
      </c>
      <c r="Z31" s="149">
        <f t="shared" si="0"/>
        <v>1</v>
      </c>
    </row>
    <row r="32" spans="3:26" x14ac:dyDescent="0.25">
      <c r="C32" s="170" t="s">
        <v>339</v>
      </c>
      <c r="D32" s="149" t="str" cm="1">
        <f t="array" ref="D32">+IFERROR(INDEX(#REF!,MATCH(C32&amp;$A$3,#REF!&amp;#REF!,0)),"")</f>
        <v/>
      </c>
      <c r="E32" s="149" t="str" cm="1">
        <f t="array" ref="E32">+IFERROR(INDEX(#REF!,MATCH(C32&amp;$A$3,#REF!&amp;#REF!,0))," ")</f>
        <v xml:space="preserve"> </v>
      </c>
      <c r="F32" s="167"/>
      <c r="G32" s="149" t="str" cm="1">
        <f t="array" ref="G32">+IFERROR(INDEX(#REF!,MATCH(C32&amp;$A$3,#REF!&amp;#REF!,0))," ")</f>
        <v xml:space="preserve"> </v>
      </c>
      <c r="H32" s="167"/>
      <c r="I32" s="171" t="str" cm="1">
        <f t="array" ref="I32">+IFERROR(INDEX(#REF!,MATCH(C32&amp;$A$3,#REF!&amp;#REF!,0))," ")</f>
        <v xml:space="preserve"> </v>
      </c>
      <c r="J32" s="171">
        <f t="array" ref="J32">+INDEX([2]Costos!$M$12:$O$12,MATCH(C32&amp;$A$3,[2]Costos!$M$5:$O$5&amp;[2]Costos!$L$12,0))</f>
        <v>0.79749999999999999</v>
      </c>
      <c r="K32" s="171" t="str" cm="1">
        <f t="array" ref="K32">+IFERROR(INDEX(#REF!,MATCH(C32&amp;$A$3,#REF!&amp;#REF!,0))," ")</f>
        <v xml:space="preserve"> </v>
      </c>
      <c r="L32" s="167"/>
      <c r="M32" s="171" t="str">
        <f>+IFERROR(INDEX('[2]Integración SI'!$M$10:$P$10,MATCH(C32&amp;$A$3,'[2]Integración SI'!$M$5:$P$5&amp;'[2]Integración SI'!$L$10,0))," ")</f>
        <v xml:space="preserve"> </v>
      </c>
      <c r="N32" s="171" t="str">
        <f>+IFERROR(INDEX('[2]Construcción-Adecuación'!$M$12:$O$12,MATCH(C32&amp;$A$3,'[2]Construcción-Adecuación'!$M$5:$O$5&amp;'[2]Construcción-Adecuación'!$L$12,0))," ")</f>
        <v xml:space="preserve"> </v>
      </c>
      <c r="O32" s="171" t="str">
        <f>+IFERROR(INDEX('[2]Gestión Tecnología'!$M$10:$P$10,MATCH(C32&amp;$A$3,'[2]Gestión Tecnología'!$M$5:$P$5&amp;'[2]Gestión Tecnología'!$L$10,0))," ")</f>
        <v xml:space="preserve"> </v>
      </c>
      <c r="P32" s="171" t="str">
        <f>+IFERROR(INDEX([2]PEGITH!$M$16:$T$16,MATCH(C32&amp;$A$3,[2]PEGITH!$M$5:$T$5&amp;[2]PEGITH!$L$16,0))," ")</f>
        <v xml:space="preserve"> </v>
      </c>
      <c r="Q32" s="171" t="str">
        <f>+IFERROR(INDEX('[2]ISO 140012015'!$M$8:$O$8,MATCH(C32&amp;$A$3,'[2]ISO 140012015'!$M$5:$O$5&amp;'[2]ISO 140012015'!$L$8,0))," ")</f>
        <v xml:space="preserve"> </v>
      </c>
      <c r="R32" s="171" t="str">
        <f>+IFERROR(INDEX('[2]ISO 450012018'!$M$8:$O$8,MATCH(C32&amp;$A$3,'[2]ISO 450012018'!$M$5:$O$5&amp;'[2]ISO 450012018'!$L$8,0))," ")</f>
        <v xml:space="preserve"> </v>
      </c>
      <c r="S32" s="171" t="str">
        <f>+IFERROR(INDEX('[2]ISO 90012015'!$M$8:$O$8,MATCH(C32&amp;$A$3,'[2]ISO 90012015'!$M$5:$O$5&amp;'[2]ISO 90012015'!$L$8,0))," ")</f>
        <v xml:space="preserve"> </v>
      </c>
      <c r="T32" s="171" t="str">
        <f>+IFERROR(INDEX([2]BPE!$M$8:$O$8,MATCH(C32&amp;$A$3,[2]BPE!$M$5:$O$5&amp;[2]BPE!$L$8,0))," ")</f>
        <v xml:space="preserve"> </v>
      </c>
      <c r="U32" s="171" t="str">
        <f>+IFERROR(INDEX([2]BPM!$M$8:$O$8,MATCH(C32&amp;$A$3,[2]BPM!$M$5:$O$5&amp;[2]BPM!$L$8,0))," ")</f>
        <v xml:space="preserve"> </v>
      </c>
      <c r="V32" s="171" t="str">
        <f>+IFERROR(INDEX('[2]Gestion Investigación'!$M$11:$O$11,MATCH(C32&amp;$A$3,'[2]Gestion Investigación'!$M$5:$O$5&amp;'[2]Gestion Investigación'!$L$11,0))," ")</f>
        <v xml:space="preserve"> </v>
      </c>
      <c r="W32" s="171" t="str">
        <f>+IFERROR(INDEX('[2]Líneas Investigación'!$M$8:$O$8,MATCH(C32&amp;$A$3,'[2]Líneas Investigación'!$M$5:$O$5&amp;'[2]Líneas Investigación'!$L$8,0))," ")</f>
        <v xml:space="preserve"> </v>
      </c>
      <c r="X32" s="171" t="str">
        <f>+IFERROR(INDEX([2]Congresos!$M$8:$O$8,MATCH(C32&amp;$A$3,[2]Congresos!$M$5:$O$5&amp;[2]Congresos!$L$8,0))," ")</f>
        <v xml:space="preserve"> </v>
      </c>
      <c r="Y32" s="171" t="str">
        <f>+IFERROR(INDEX('[2]Alianzas Estratégicas'!$M$8:$O$8,MATCH(C32&amp;$A$3,'[2]Alianzas Estratégicas'!$M$5:$O$5&amp;'[2]Alianzas Estratégicas'!$L$8,0))," ")</f>
        <v xml:space="preserve"> </v>
      </c>
      <c r="Z32" s="149">
        <f t="shared" si="0"/>
        <v>0.79749999999999999</v>
      </c>
    </row>
    <row r="33" spans="3:26" x14ac:dyDescent="0.25">
      <c r="C33" s="170" t="s">
        <v>340</v>
      </c>
      <c r="D33" s="149" t="str" cm="1">
        <f t="array" ref="D33">+IFERROR(INDEX(#REF!,MATCH(C33&amp;$A$3,#REF!&amp;#REF!,0)),"")</f>
        <v/>
      </c>
      <c r="E33" s="149" t="str" cm="1">
        <f t="array" ref="E33">+IFERROR(INDEX(#REF!,MATCH(C33&amp;$A$3,#REF!&amp;#REF!,0))," ")</f>
        <v xml:space="preserve"> </v>
      </c>
      <c r="F33" s="167"/>
      <c r="G33" s="149" t="str" cm="1">
        <f t="array" ref="G33">+IFERROR(INDEX(#REF!,MATCH(C33&amp;$A$3,#REF!&amp;#REF!,0))," ")</f>
        <v xml:space="preserve"> </v>
      </c>
      <c r="H33" s="167"/>
      <c r="I33" s="171" t="str" cm="1">
        <f t="array" ref="I33">+IFERROR(INDEX(#REF!,MATCH(C33&amp;$A$3,#REF!&amp;#REF!,0))," ")</f>
        <v xml:space="preserve"> </v>
      </c>
      <c r="J33" s="171" t="str">
        <f>+IFERROR(INDEX([2]Costos!$M$12:$O$12,MATCH(C33&amp;$A$3,[2]Costos!$M$5:$O$5&amp;[2]Costos!$L$12,0))," ")</f>
        <v xml:space="preserve"> </v>
      </c>
      <c r="K33" s="171" t="str" cm="1">
        <f t="array" ref="K33">+IFERROR(INDEX(#REF!,MATCH(C33&amp;$A$3,#REF!&amp;#REF!,0))," ")</f>
        <v xml:space="preserve"> </v>
      </c>
      <c r="L33" s="167"/>
      <c r="M33" s="171" t="str">
        <f>+IFERROR(INDEX('[2]Integración SI'!$M$10:$P$10,MATCH(C33&amp;$A$3,'[2]Integración SI'!$M$5:$P$5&amp;'[2]Integración SI'!$L$10,0))," ")</f>
        <v xml:space="preserve"> </v>
      </c>
      <c r="N33" s="171" t="str">
        <f>+IFERROR(INDEX('[2]Construcción-Adecuación'!$M$12:$O$12,MATCH(C33&amp;$A$3,'[2]Construcción-Adecuación'!$M$5:$O$5&amp;'[2]Construcción-Adecuación'!$L$12,0))," ")</f>
        <v xml:space="preserve"> </v>
      </c>
      <c r="O33" s="171" t="str">
        <f>+IFERROR(INDEX('[2]Gestión Tecnología'!$M$10:$P$10,MATCH(C33&amp;$A$3,'[2]Gestión Tecnología'!$M$5:$P$5&amp;'[2]Gestión Tecnología'!$L$10,0))," ")</f>
        <v xml:space="preserve"> </v>
      </c>
      <c r="P33" s="171" t="str">
        <f>+IFERROR(INDEX([2]PEGITH!$M$16:$T$16,MATCH(C33&amp;$A$3,[2]PEGITH!$M$5:$T$5&amp;[2]PEGITH!$L$16,0))," ")</f>
        <v xml:space="preserve"> </v>
      </c>
      <c r="Q33" s="171" t="str">
        <f>+IFERROR(INDEX('[2]ISO 140012015'!$M$8:$O$8,MATCH(C33&amp;$A$3,'[2]ISO 140012015'!$M$5:$O$5&amp;'[2]ISO 140012015'!$L$8,0))," ")</f>
        <v xml:space="preserve"> </v>
      </c>
      <c r="R33" s="171" t="str">
        <f>+IFERROR(INDEX('[2]ISO 450012018'!$M$8:$O$8,MATCH(C33&amp;$A$3,'[2]ISO 450012018'!$M$5:$O$5&amp;'[2]ISO 450012018'!$L$8,0))," ")</f>
        <v xml:space="preserve"> </v>
      </c>
      <c r="S33" s="171" t="str">
        <f>+IFERROR(INDEX('[2]ISO 90012015'!$M$8:$O$8,MATCH(C33&amp;$A$3,'[2]ISO 90012015'!$M$5:$O$5&amp;'[2]ISO 90012015'!$L$8,0))," ")</f>
        <v xml:space="preserve"> </v>
      </c>
      <c r="T33" s="171" t="str">
        <f>+IFERROR(INDEX([2]BPE!$M$8:$O$8,MATCH(C33&amp;$A$3,[2]BPE!$M$5:$O$5&amp;[2]BPE!$L$8,0))," ")</f>
        <v xml:space="preserve"> </v>
      </c>
      <c r="U33" s="171" t="str">
        <f>+IFERROR(INDEX([2]BPM!$M$8:$O$8,MATCH(C33&amp;$A$3,[2]BPM!$M$5:$O$5&amp;[2]BPM!$L$8,0))," ")</f>
        <v xml:space="preserve"> </v>
      </c>
      <c r="V33" s="171" t="str">
        <f>+IFERROR(INDEX('[2]Gestion Investigación'!$M$11:$O$11,MATCH(C33&amp;$A$3,'[2]Gestion Investigación'!$M$5:$O$5&amp;'[2]Gestion Investigación'!$L$11,0))," ")</f>
        <v xml:space="preserve"> </v>
      </c>
      <c r="W33" s="171" t="str">
        <f>+IFERROR(INDEX('[2]Líneas Investigación'!$M$8:$O$8,MATCH(C33&amp;$A$3,'[2]Líneas Investigación'!$M$5:$O$5&amp;'[2]Líneas Investigación'!$L$8,0))," ")</f>
        <v xml:space="preserve"> </v>
      </c>
      <c r="X33" s="171" t="str">
        <f>+IFERROR(INDEX([2]Congresos!$M$8:$O$8,MATCH(C33&amp;$A$3,[2]Congresos!$M$5:$O$5&amp;[2]Congresos!$L$8,0))," ")</f>
        <v xml:space="preserve"> </v>
      </c>
      <c r="Y33" s="171" t="str">
        <f>+IFERROR(INDEX('[2]Alianzas Estratégicas'!$M$8:$O$8,MATCH(C33&amp;$A$3,'[2]Alianzas Estratégicas'!$M$5:$O$5&amp;'[2]Alianzas Estratégicas'!$L$8,0))," ")</f>
        <v xml:space="preserve"> </v>
      </c>
      <c r="Z33" s="149" t="e">
        <f t="shared" si="0"/>
        <v>#DIV/0!</v>
      </c>
    </row>
    <row r="34" spans="3:26" ht="22.5" x14ac:dyDescent="0.25">
      <c r="C34" s="170" t="s">
        <v>341</v>
      </c>
      <c r="D34" s="149" t="str" cm="1">
        <f t="array" ref="D34">+IFERROR(INDEX(#REF!,MATCH(C34&amp;$A$3,#REF!&amp;#REF!,0)),"")</f>
        <v/>
      </c>
      <c r="E34" s="149" t="str" cm="1">
        <f t="array" ref="E34">+IFERROR(INDEX(#REF!,MATCH(C34&amp;$A$3,#REF!&amp;#REF!,0))," ")</f>
        <v xml:space="preserve"> </v>
      </c>
      <c r="F34" s="167"/>
      <c r="G34" s="149" t="str" cm="1">
        <f t="array" ref="G34">+IFERROR(INDEX(#REF!,MATCH(C34&amp;$A$3,#REF!&amp;#REF!,0))," ")</f>
        <v xml:space="preserve"> </v>
      </c>
      <c r="H34" s="167"/>
      <c r="I34" s="171" t="str" cm="1">
        <f t="array" ref="I34">+IFERROR(INDEX(#REF!,MATCH(C34&amp;$A$3,#REF!&amp;#REF!,0))," ")</f>
        <v xml:space="preserve"> </v>
      </c>
      <c r="J34" s="171" t="str">
        <f>+IFERROR(INDEX([2]Costos!$M$12:$O$12,MATCH(C34&amp;$A$3,[2]Costos!$M$5:$O$5&amp;[2]Costos!$L$12,0))," ")</f>
        <v xml:space="preserve"> </v>
      </c>
      <c r="K34" s="171" t="str" cm="1">
        <f t="array" ref="K34">+IFERROR(INDEX(#REF!,MATCH(C34&amp;$A$3,#REF!&amp;#REF!,0))," ")</f>
        <v xml:space="preserve"> </v>
      </c>
      <c r="L34" s="167"/>
      <c r="M34" s="171">
        <f t="array" ref="M34">+INDEX('[2]Integración SI'!$M$10:$P$10,MATCH(C34&amp;$A$3,'[2]Integración SI'!$M$5:$P$5&amp;'[2]Integración SI'!$L$10,0))</f>
        <v>0.81666666666666676</v>
      </c>
      <c r="N34" s="171" t="str">
        <f>+IFERROR(INDEX('[2]Construcción-Adecuación'!$M$12:$O$12,MATCH(C34&amp;$A$3,'[2]Construcción-Adecuación'!$M$5:$O$5&amp;'[2]Construcción-Adecuación'!$L$12,0))," ")</f>
        <v xml:space="preserve"> </v>
      </c>
      <c r="O34" s="171" t="str">
        <f t="array" ref="O34">+INDEX('[2]Gestión Tecnología'!$M$10:$P$10,MATCH(C34&amp;$A$3,'[2]Gestión Tecnología'!$M$5:$P$5&amp;'[2]Gestión Tecnología'!$L$10,0))</f>
        <v>-</v>
      </c>
      <c r="P34" s="171" t="str">
        <f>+IFERROR(INDEX([2]PEGITH!$M$16:$T$16,MATCH(C34&amp;$A$3,[2]PEGITH!$M$5:$T$5&amp;[2]PEGITH!$L$16,0))," ")</f>
        <v xml:space="preserve"> </v>
      </c>
      <c r="Q34" s="171" t="str">
        <f>+IFERROR(INDEX('[2]ISO 140012015'!$M$8:$O$8,MATCH(C34&amp;$A$3,'[2]ISO 140012015'!$M$5:$O$5&amp;'[2]ISO 140012015'!$L$8,0))," ")</f>
        <v xml:space="preserve"> </v>
      </c>
      <c r="R34" s="171" t="str">
        <f>+IFERROR(INDEX('[2]ISO 450012018'!$M$8:$O$8,MATCH(C34&amp;$A$3,'[2]ISO 450012018'!$M$5:$O$5&amp;'[2]ISO 450012018'!$L$8,0))," ")</f>
        <v xml:space="preserve"> </v>
      </c>
      <c r="S34" s="171" t="str">
        <f>+IFERROR(INDEX('[2]ISO 90012015'!$M$8:$O$8,MATCH(C34&amp;$A$3,'[2]ISO 90012015'!$M$5:$O$5&amp;'[2]ISO 90012015'!$L$8,0))," ")</f>
        <v xml:space="preserve"> </v>
      </c>
      <c r="T34" s="171" t="str">
        <f>+IFERROR(INDEX([2]BPE!$M$8:$O$8,MATCH(C34&amp;$A$3,[2]BPE!$M$5:$O$5&amp;[2]BPE!$L$8,0))," ")</f>
        <v xml:space="preserve"> </v>
      </c>
      <c r="U34" s="171" t="str">
        <f>+IFERROR(INDEX([2]BPM!$M$8:$O$8,MATCH(C34&amp;$A$3,[2]BPM!$M$5:$O$5&amp;[2]BPM!$L$8,0))," ")</f>
        <v xml:space="preserve"> </v>
      </c>
      <c r="V34" s="171" t="str">
        <f>+IFERROR(INDEX('[2]Gestion Investigación'!$M$11:$O$11,MATCH(C34&amp;$A$3,'[2]Gestion Investigación'!$M$5:$O$5&amp;'[2]Gestion Investigación'!$L$11,0))," ")</f>
        <v xml:space="preserve"> </v>
      </c>
      <c r="W34" s="171" t="str">
        <f>+IFERROR(INDEX('[2]Líneas Investigación'!$M$8:$O$8,MATCH(C34&amp;$A$3,'[2]Líneas Investigación'!$M$5:$O$5&amp;'[2]Líneas Investigación'!$L$8,0))," ")</f>
        <v xml:space="preserve"> </v>
      </c>
      <c r="X34" s="171" t="str">
        <f>+IFERROR(INDEX([2]Congresos!$M$8:$O$8,MATCH(C34&amp;$A$3,[2]Congresos!$M$5:$O$5&amp;[2]Congresos!$L$8,0))," ")</f>
        <v xml:space="preserve"> </v>
      </c>
      <c r="Y34" s="171" t="str">
        <f>+IFERROR(INDEX('[2]Alianzas Estratégicas'!$M$8:$O$8,MATCH(C34&amp;$A$3,'[2]Alianzas Estratégicas'!$M$5:$O$5&amp;'[2]Alianzas Estratégicas'!$L$8,0))," ")</f>
        <v xml:space="preserve"> </v>
      </c>
      <c r="Z34" s="149">
        <f t="shared" si="0"/>
        <v>0.81666666666666676</v>
      </c>
    </row>
    <row r="35" spans="3:26" x14ac:dyDescent="0.25">
      <c r="C35" s="170" t="s">
        <v>342</v>
      </c>
      <c r="D35" s="149" t="str" cm="1">
        <f t="array" ref="D35">+IFERROR(INDEX(#REF!,MATCH(C35&amp;$A$3,#REF!&amp;#REF!,0)),"")</f>
        <v/>
      </c>
      <c r="E35" s="149" t="str" cm="1">
        <f t="array" ref="E35">+IFERROR(INDEX(#REF!,MATCH(C35&amp;$A$3,#REF!&amp;#REF!,0))," ")</f>
        <v xml:space="preserve"> </v>
      </c>
      <c r="F35" s="167"/>
      <c r="G35" s="149" t="str" cm="1">
        <f t="array" ref="G35">+IFERROR(INDEX(#REF!,MATCH(C35&amp;$A$3,#REF!&amp;#REF!,0))," ")</f>
        <v xml:space="preserve"> </v>
      </c>
      <c r="H35" s="167"/>
      <c r="I35" s="171" t="str" cm="1">
        <f t="array" ref="I35">+IFERROR(INDEX(#REF!,MATCH(C35&amp;$A$3,#REF!&amp;#REF!,0))," ")</f>
        <v xml:space="preserve"> </v>
      </c>
      <c r="J35" s="171" t="str">
        <f>+IFERROR(INDEX([2]Costos!$M$12:$O$12,MATCH(C35&amp;$A$3,[2]Costos!$M$5:$O$5&amp;[2]Costos!$L$12,0))," ")</f>
        <v xml:space="preserve"> </v>
      </c>
      <c r="K35" s="171" t="str" cm="1">
        <f t="array" ref="K35">+IFERROR(INDEX(#REF!,MATCH(C35&amp;$A$3,#REF!&amp;#REF!,0))," ")</f>
        <v xml:space="preserve"> </v>
      </c>
      <c r="L35" s="167"/>
      <c r="M35" s="171" t="str">
        <f>+IFERROR(INDEX('[2]Integración SI'!$M$10:$P$10,MATCH(C35&amp;$A$3,'[2]Integración SI'!$M$5:$P$5&amp;'[2]Integración SI'!$L$10,0))," ")</f>
        <v xml:space="preserve"> </v>
      </c>
      <c r="N35" s="171" t="str">
        <f>+IFERROR(INDEX('[2]Construcción-Adecuación'!$M$12:$O$12,MATCH(C35&amp;$A$3,'[2]Construcción-Adecuación'!$M$5:$O$5&amp;'[2]Construcción-Adecuación'!$L$12,0))," ")</f>
        <v xml:space="preserve"> </v>
      </c>
      <c r="O35" s="171">
        <f t="array" ref="O35">+INDEX('[2]Gestión Tecnología'!$M$10:$P$10,MATCH(C35&amp;$A$3,'[2]Gestión Tecnología'!$M$5:$P$5&amp;'[2]Gestión Tecnología'!$L$10,0))</f>
        <v>0.84761904761904761</v>
      </c>
      <c r="P35" s="171" t="str">
        <f>+IFERROR(INDEX([2]PEGITH!$M$16:$T$16,MATCH(C35&amp;$A$3,[2]PEGITH!$M$5:$T$5&amp;[2]PEGITH!$L$16,0))," ")</f>
        <v xml:space="preserve"> </v>
      </c>
      <c r="Q35" s="171" t="str">
        <f>+IFERROR(INDEX('[2]ISO 140012015'!$M$8:$O$8,MATCH(C35&amp;$A$3,'[2]ISO 140012015'!$M$5:$O$5&amp;'[2]ISO 140012015'!$L$8,0))," ")</f>
        <v xml:space="preserve"> </v>
      </c>
      <c r="R35" s="171" t="str">
        <f>+IFERROR(INDEX('[2]ISO 450012018'!$M$8:$O$8,MATCH(C35&amp;$A$3,'[2]ISO 450012018'!$M$5:$O$5&amp;'[2]ISO 450012018'!$L$8,0))," ")</f>
        <v xml:space="preserve"> </v>
      </c>
      <c r="S35" s="171" t="str">
        <f>+IFERROR(INDEX('[2]ISO 90012015'!$M$8:$O$8,MATCH(C35&amp;$A$3,'[2]ISO 90012015'!$M$5:$O$5&amp;'[2]ISO 90012015'!$L$8,0))," ")</f>
        <v xml:space="preserve"> </v>
      </c>
      <c r="T35" s="171" t="str">
        <f>+IFERROR(INDEX([2]BPE!$M$8:$O$8,MATCH(C35&amp;$A$3,[2]BPE!$M$5:$O$5&amp;[2]BPE!$L$8,0))," ")</f>
        <v xml:space="preserve"> </v>
      </c>
      <c r="U35" s="171" t="str">
        <f>+IFERROR(INDEX([2]BPM!$M$8:$O$8,MATCH(C35&amp;$A$3,[2]BPM!$M$5:$O$5&amp;[2]BPM!$L$8,0))," ")</f>
        <v xml:space="preserve"> </v>
      </c>
      <c r="V35" s="171" t="str">
        <f>+IFERROR(INDEX('[2]Gestion Investigación'!$M$11:$O$11,MATCH(C35&amp;$A$3,'[2]Gestion Investigación'!$M$5:$O$5&amp;'[2]Gestion Investigación'!$L$11,0))," ")</f>
        <v xml:space="preserve"> </v>
      </c>
      <c r="W35" s="171" t="str">
        <f>+IFERROR(INDEX('[2]Líneas Investigación'!$M$8:$O$8,MATCH(C35&amp;$A$3,'[2]Líneas Investigación'!$M$5:$O$5&amp;'[2]Líneas Investigación'!$L$8,0))," ")</f>
        <v xml:space="preserve"> </v>
      </c>
      <c r="X35" s="171" t="str">
        <f>+IFERROR(INDEX([2]Congresos!$M$8:$O$8,MATCH(C35&amp;$A$3,[2]Congresos!$M$5:$O$5&amp;[2]Congresos!$L$8,0))," ")</f>
        <v xml:space="preserve"> </v>
      </c>
      <c r="Y35" s="171" t="str">
        <f>+IFERROR(INDEX('[2]Alianzas Estratégicas'!$M$8:$O$8,MATCH(C35&amp;$A$3,'[2]Alianzas Estratégicas'!$M$5:$O$5&amp;'[2]Alianzas Estratégicas'!$L$8,0))," ")</f>
        <v xml:space="preserve"> </v>
      </c>
      <c r="Z35" s="149">
        <f t="shared" si="0"/>
        <v>0.84761904761904761</v>
      </c>
    </row>
    <row r="36" spans="3:26" x14ac:dyDescent="0.25">
      <c r="C36" s="170" t="s">
        <v>343</v>
      </c>
      <c r="D36" s="149" t="str" cm="1">
        <f t="array" ref="D36">+IFERROR(INDEX(#REF!,MATCH(C36&amp;$A$3,#REF!&amp;#REF!,0)),"")</f>
        <v/>
      </c>
      <c r="E36" s="149" t="str" cm="1">
        <f t="array" ref="E36">+IFERROR(INDEX(#REF!,MATCH(C36&amp;$A$3,#REF!&amp;#REF!,0))," ")</f>
        <v xml:space="preserve"> </v>
      </c>
      <c r="F36" s="167"/>
      <c r="G36" s="149" t="str" cm="1">
        <f t="array" ref="G36">+IFERROR(INDEX(#REF!,MATCH(C36&amp;$A$3,#REF!&amp;#REF!,0))," ")</f>
        <v xml:space="preserve"> </v>
      </c>
      <c r="H36" s="167"/>
      <c r="I36" s="171" t="str" cm="1">
        <f t="array" ref="I36">+IFERROR(INDEX(#REF!,MATCH(C36&amp;$A$3,#REF!&amp;#REF!,0))," ")</f>
        <v xml:space="preserve"> </v>
      </c>
      <c r="J36" s="171" t="str">
        <f>+IFERROR(INDEX([2]Costos!$M$12:$O$12,MATCH(C36&amp;$A$3,[2]Costos!$M$5:$O$5&amp;[2]Costos!$L$12,0))," ")</f>
        <v xml:space="preserve"> </v>
      </c>
      <c r="K36" s="171" t="str" cm="1">
        <f t="array" ref="K36">+IFERROR(INDEX(#REF!,MATCH(C36&amp;$A$3,#REF!&amp;#REF!,0))," ")</f>
        <v xml:space="preserve"> </v>
      </c>
      <c r="L36" s="167"/>
      <c r="M36" s="171" t="str">
        <f>+IFERROR(INDEX('[2]Integración SI'!$M$10:$P$10,MATCH(C36&amp;$A$3,'[2]Integración SI'!$M$5:$P$5&amp;'[2]Integración SI'!$L$10,0))," ")</f>
        <v xml:space="preserve"> </v>
      </c>
      <c r="N36" s="171" t="str">
        <f>+IFERROR(INDEX('[2]Construcción-Adecuación'!$M$12:$O$12,MATCH(C36&amp;$A$3,'[2]Construcción-Adecuación'!$M$5:$O$5&amp;'[2]Construcción-Adecuación'!$L$12,0))," ")</f>
        <v xml:space="preserve"> </v>
      </c>
      <c r="O36" s="171" t="str">
        <f>+IFERROR(INDEX('[2]Gestión Tecnología'!$M$10:$P$10,MATCH(C36&amp;$A$3,'[2]Gestión Tecnología'!$M$5:$P$5&amp;'[2]Gestión Tecnología'!$L$10,0))," ")</f>
        <v xml:space="preserve"> </v>
      </c>
      <c r="P36" s="171" t="str">
        <f>+IFERROR(INDEX([2]PEGITH!$M$16:$T$16,MATCH(C36&amp;$A$3,[2]PEGITH!$M$5:$T$5&amp;[2]PEGITH!$L$16,0))," ")</f>
        <v xml:space="preserve"> </v>
      </c>
      <c r="Q36" s="171" t="str">
        <f>+IFERROR(INDEX('[2]ISO 140012015'!$M$8:$O$8,MATCH(C36&amp;$A$3,'[2]ISO 140012015'!$M$5:$O$5&amp;'[2]ISO 140012015'!$L$8,0))," ")</f>
        <v xml:space="preserve"> </v>
      </c>
      <c r="R36" s="171" t="str">
        <f>+IFERROR(INDEX('[2]ISO 450012018'!$M$8:$O$8,MATCH(C36&amp;$A$3,'[2]ISO 450012018'!$M$5:$O$5&amp;'[2]ISO 450012018'!$L$8,0))," ")</f>
        <v xml:space="preserve"> </v>
      </c>
      <c r="S36" s="171" t="str">
        <f>+IFERROR(INDEX('[2]ISO 90012015'!$M$8:$O$8,MATCH(C36&amp;$A$3,'[2]ISO 90012015'!$M$5:$O$5&amp;'[2]ISO 90012015'!$L$8,0))," ")</f>
        <v xml:space="preserve"> </v>
      </c>
      <c r="T36" s="171" t="str">
        <f>+IFERROR(INDEX([2]BPE!$M$8:$O$8,MATCH(C36&amp;$A$3,[2]BPE!$M$5:$O$5&amp;[2]BPE!$L$8,0))," ")</f>
        <v xml:space="preserve"> </v>
      </c>
      <c r="U36" s="171" t="str">
        <f>+IFERROR(INDEX([2]BPM!$M$8:$O$8,MATCH(C36&amp;$A$3,[2]BPM!$M$5:$O$5&amp;[2]BPM!$L$8,0))," ")</f>
        <v xml:space="preserve"> </v>
      </c>
      <c r="V36" s="171" t="str">
        <f>+IFERROR(INDEX('[2]Gestion Investigación'!$M$11:$O$11,MATCH(C36&amp;$A$3,'[2]Gestion Investigación'!$M$5:$O$5&amp;'[2]Gestion Investigación'!$L$11,0))," ")</f>
        <v xml:space="preserve"> </v>
      </c>
      <c r="W36" s="171" t="str">
        <f>+IFERROR(INDEX('[2]Líneas Investigación'!$M$8:$O$8,MATCH(C36&amp;$A$3,'[2]Líneas Investigación'!$M$5:$O$5&amp;'[2]Líneas Investigación'!$L$8,0))," ")</f>
        <v xml:space="preserve"> </v>
      </c>
      <c r="X36" s="171" t="str">
        <f>+IFERROR(INDEX([2]Congresos!$M$8:$O$8,MATCH(C36&amp;$A$3,[2]Congresos!$M$5:$O$5&amp;[2]Congresos!$L$8,0))," ")</f>
        <v xml:space="preserve"> </v>
      </c>
      <c r="Y36" s="171" t="str">
        <f>+IFERROR(INDEX('[2]Alianzas Estratégicas'!$M$8:$O$8,MATCH(C36&amp;$A$3,'[2]Alianzas Estratégicas'!$M$5:$O$5&amp;'[2]Alianzas Estratégicas'!$L$8,0))," ")</f>
        <v xml:space="preserve"> </v>
      </c>
      <c r="Z36" s="149" t="e">
        <f t="shared" si="0"/>
        <v>#DIV/0!</v>
      </c>
    </row>
    <row r="37" spans="3:26" x14ac:dyDescent="0.25">
      <c r="C37" s="170" t="s">
        <v>344</v>
      </c>
      <c r="D37" s="149" t="str" cm="1">
        <f t="array" ref="D37">+IFERROR(INDEX(#REF!,MATCH(C37&amp;$A$3,#REF!&amp;#REF!,0)),"")</f>
        <v/>
      </c>
      <c r="E37" s="149" t="str" cm="1">
        <f t="array" ref="E37">+IFERROR(INDEX(#REF!,MATCH(C37&amp;$A$3,#REF!&amp;#REF!,0))," ")</f>
        <v xml:space="preserve"> </v>
      </c>
      <c r="F37" s="167"/>
      <c r="G37" s="149" t="str" cm="1">
        <f t="array" ref="G37">+IFERROR(INDEX(#REF!,MATCH(C37&amp;$A$3,#REF!&amp;#REF!,0))," ")</f>
        <v xml:space="preserve"> </v>
      </c>
      <c r="H37" s="167"/>
      <c r="I37" s="171" t="str" cm="1">
        <f t="array" ref="I37">+IFERROR(INDEX(#REF!,MATCH(C37&amp;$A$3,#REF!&amp;#REF!,0))," ")</f>
        <v xml:space="preserve"> </v>
      </c>
      <c r="J37" s="171" t="str">
        <f>+IFERROR(INDEX([2]Costos!$M$12:$O$12,MATCH(C37&amp;$A$3,[2]Costos!$M$5:$O$5&amp;[2]Costos!$L$12,0))," ")</f>
        <v xml:space="preserve"> </v>
      </c>
      <c r="K37" s="171" t="str" cm="1">
        <f t="array" ref="K37">+IFERROR(INDEX(#REF!,MATCH(C37&amp;$A$3,#REF!&amp;#REF!,0))," ")</f>
        <v xml:space="preserve"> </v>
      </c>
      <c r="L37" s="167"/>
      <c r="M37" s="171" t="str">
        <f>+IFERROR(INDEX('[2]Integración SI'!$M$10:$P$10,MATCH(C37&amp;$A$3,'[2]Integración SI'!$M$5:$P$5&amp;'[2]Integración SI'!$L$10,0))," ")</f>
        <v xml:space="preserve"> </v>
      </c>
      <c r="N37" s="171">
        <f t="array" ref="N37">+INDEX('[2]Construcción-Adecuación'!$M$12:$O$12,MATCH(C37&amp;$A$3,'[2]Construcción-Adecuación'!$M$5:$O$5&amp;'[2]Construcción-Adecuación'!$L$12,0))</f>
        <v>0.66237999999999997</v>
      </c>
      <c r="O37" s="171" t="str">
        <f t="array" ref="O37">+INDEX('[2]Gestión Tecnología'!$M$10:$P$10,MATCH(C37&amp;$A$3,'[2]Gestión Tecnología'!$M$5:$P$5&amp;'[2]Gestión Tecnología'!$L$10,0))</f>
        <v>-</v>
      </c>
      <c r="P37" s="171" t="str">
        <f>+IFERROR(INDEX([2]PEGITH!$M$16:$T$16,MATCH(C37&amp;$A$3,[2]PEGITH!$M$5:$T$5&amp;[2]PEGITH!$L$16,0))," ")</f>
        <v xml:space="preserve"> </v>
      </c>
      <c r="Q37" s="171" t="str">
        <f>+IFERROR(INDEX('[2]ISO 140012015'!$M$8:$O$8,MATCH(C37&amp;$A$3,'[2]ISO 140012015'!$M$5:$O$5&amp;'[2]ISO 140012015'!$L$8,0))," ")</f>
        <v xml:space="preserve"> </v>
      </c>
      <c r="R37" s="171" t="str">
        <f>+IFERROR(INDEX('[2]ISO 450012018'!$M$8:$O$8,MATCH(C37&amp;$A$3,'[2]ISO 450012018'!$M$5:$O$5&amp;'[2]ISO 450012018'!$L$8,0))," ")</f>
        <v xml:space="preserve"> </v>
      </c>
      <c r="S37" s="171" t="str">
        <f>+IFERROR(INDEX('[2]ISO 90012015'!$M$8:$O$8,MATCH(C37&amp;$A$3,'[2]ISO 90012015'!$M$5:$O$5&amp;'[2]ISO 90012015'!$L$8,0))," ")</f>
        <v xml:space="preserve"> </v>
      </c>
      <c r="T37" s="171" t="str">
        <f>+IFERROR(INDEX([2]BPE!$M$8:$O$8,MATCH(C37&amp;$A$3,[2]BPE!$M$5:$O$5&amp;[2]BPE!$L$8,0))," ")</f>
        <v xml:space="preserve"> </v>
      </c>
      <c r="U37" s="171" t="str">
        <f>+IFERROR(INDEX([2]BPM!$M$8:$O$8,MATCH(C37&amp;$A$3,[2]BPM!$M$5:$O$5&amp;[2]BPM!$L$8,0))," ")</f>
        <v xml:space="preserve"> </v>
      </c>
      <c r="V37" s="171" t="str">
        <f>+IFERROR(INDEX('[2]Gestion Investigación'!$M$11:$O$11,MATCH(C37&amp;$A$3,'[2]Gestion Investigación'!$M$5:$O$5&amp;'[2]Gestion Investigación'!$L$11,0))," ")</f>
        <v xml:space="preserve"> </v>
      </c>
      <c r="W37" s="171" t="str">
        <f>+IFERROR(INDEX('[2]Líneas Investigación'!$M$8:$O$8,MATCH(C37&amp;$A$3,'[2]Líneas Investigación'!$M$5:$O$5&amp;'[2]Líneas Investigación'!$L$8,0))," ")</f>
        <v xml:space="preserve"> </v>
      </c>
      <c r="X37" s="171" t="str">
        <f>+IFERROR(INDEX([2]Congresos!$M$8:$O$8,MATCH(C37&amp;$A$3,[2]Congresos!$M$5:$O$5&amp;[2]Congresos!$L$8,0))," ")</f>
        <v xml:space="preserve"> </v>
      </c>
      <c r="Y37" s="171" t="str">
        <f>+IFERROR(INDEX('[2]Alianzas Estratégicas'!$M$8:$O$8,MATCH(C37&amp;$A$3,'[2]Alianzas Estratégicas'!$M$5:$O$5&amp;'[2]Alianzas Estratégicas'!$L$8,0))," ")</f>
        <v xml:space="preserve"> </v>
      </c>
      <c r="Z37" s="149">
        <f t="shared" si="0"/>
        <v>0.66237999999999997</v>
      </c>
    </row>
    <row r="38" spans="3:26" x14ac:dyDescent="0.25">
      <c r="C38" s="170" t="s">
        <v>985</v>
      </c>
      <c r="D38" s="149" t="str" cm="1">
        <f t="array" ref="D38">+IFERROR(INDEX(#REF!,MATCH(C38&amp;$A$3,#REF!&amp;#REF!,0)),"")</f>
        <v/>
      </c>
      <c r="E38" s="149" t="str" cm="1">
        <f t="array" ref="E38">+IFERROR(INDEX(#REF!,MATCH(C38&amp;$A$3,#REF!&amp;#REF!,0))," ")</f>
        <v xml:space="preserve"> </v>
      </c>
      <c r="F38" s="167"/>
      <c r="G38" s="149" t="str" cm="1">
        <f t="array" ref="G38">+IFERROR(INDEX(#REF!,MATCH(C38&amp;$A$3,#REF!&amp;#REF!,0))," ")</f>
        <v xml:space="preserve"> </v>
      </c>
      <c r="H38" s="167"/>
      <c r="I38" s="171" t="str" cm="1">
        <f t="array" ref="I38">+IFERROR(INDEX(#REF!,MATCH(C38&amp;$A$3,#REF!&amp;#REF!,0))," ")</f>
        <v xml:space="preserve"> </v>
      </c>
      <c r="J38" s="171" t="str">
        <f>+IFERROR(INDEX([2]Costos!$M$12:$O$12,MATCH(C38&amp;$A$3,[2]Costos!$M$5:$O$5&amp;[2]Costos!$L$12,0))," ")</f>
        <v xml:space="preserve"> </v>
      </c>
      <c r="K38" s="171" t="str" cm="1">
        <f t="array" ref="K38">+IFERROR(INDEX(#REF!,MATCH(C38&amp;$A$3,#REF!&amp;#REF!,0))," ")</f>
        <v xml:space="preserve"> </v>
      </c>
      <c r="L38" s="167"/>
      <c r="M38" s="171" t="str">
        <f>+IFERROR(INDEX('[2]Integración SI'!$M$10:$P$10,MATCH(C38&amp;$A$3,'[2]Integración SI'!$M$5:$P$5&amp;'[2]Integración SI'!$L$10,0))," ")</f>
        <v xml:space="preserve"> </v>
      </c>
      <c r="N38" s="171" t="str">
        <f>+IFERROR(INDEX('[2]Construcción-Adecuación'!$M$12:$O$12,MATCH(C38&amp;$A$3,'[2]Construcción-Adecuación'!$M$5:$O$5&amp;'[2]Construcción-Adecuación'!$L$12,0))," ")</f>
        <v xml:space="preserve"> </v>
      </c>
      <c r="O38" s="149">
        <f t="array" ref="O38">+INDEX('[2]Gestión Tecnología'!$M$10:$P$10,MATCH(C38&amp;$A$3,'[2]Gestión Tecnología'!$M$5:$P$5&amp;'[2]Gestión Tecnología'!$L$10,0))</f>
        <v>1</v>
      </c>
      <c r="P38" s="171" t="str">
        <f>+IFERROR(INDEX([2]PEGITH!$M$16:$T$16,MATCH(C38&amp;$A$3,[2]PEGITH!$M$5:$T$5&amp;[2]PEGITH!$L$16,0))," ")</f>
        <v xml:space="preserve"> </v>
      </c>
      <c r="Q38" s="171" t="str">
        <f>+IFERROR(INDEX('[2]ISO 140012015'!$M$8:$O$8,MATCH(C38&amp;$A$3,'[2]ISO 140012015'!$M$5:$O$5&amp;'[2]ISO 140012015'!$L$8,0))," ")</f>
        <v xml:space="preserve"> </v>
      </c>
      <c r="R38" s="171" t="str">
        <f>+IFERROR(INDEX('[2]ISO 450012018'!$M$8:$O$8,MATCH(C38&amp;$A$3,'[2]ISO 450012018'!$M$5:$O$5&amp;'[2]ISO 450012018'!$L$8,0))," ")</f>
        <v xml:space="preserve"> </v>
      </c>
      <c r="S38" s="171" t="str">
        <f>+IFERROR(INDEX('[2]ISO 90012015'!$M$8:$O$8,MATCH(C38&amp;$A$3,'[2]ISO 90012015'!$M$5:$O$5&amp;'[2]ISO 90012015'!$L$8,0))," ")</f>
        <v xml:space="preserve"> </v>
      </c>
      <c r="T38" s="171" t="str">
        <f>+IFERROR(INDEX([2]BPE!$M$8:$O$8,MATCH(C38&amp;$A$3,[2]BPE!$M$5:$O$5&amp;[2]BPE!$L$8,0))," ")</f>
        <v xml:space="preserve"> </v>
      </c>
      <c r="U38" s="171" t="str">
        <f>+IFERROR(INDEX([2]BPM!$M$8:$O$8,MATCH(C38&amp;$A$3,[2]BPM!$M$5:$O$5&amp;[2]BPM!$L$8,0))," ")</f>
        <v xml:space="preserve"> </v>
      </c>
      <c r="V38" s="171" t="str">
        <f>+IFERROR(INDEX('[2]Gestion Investigación'!$M$11:$O$11,MATCH(C38&amp;$A$3,'[2]Gestion Investigación'!$M$5:$O$5&amp;'[2]Gestion Investigación'!$L$11,0))," ")</f>
        <v xml:space="preserve"> </v>
      </c>
      <c r="W38" s="171" t="str">
        <f>+IFERROR(INDEX('[2]Líneas Investigación'!$M$8:$O$8,MATCH(C38&amp;$A$3,'[2]Líneas Investigación'!$M$5:$O$5&amp;'[2]Líneas Investigación'!$L$8,0))," ")</f>
        <v xml:space="preserve"> </v>
      </c>
      <c r="X38" s="171" t="str">
        <f>+IFERROR(INDEX([2]Congresos!$M$8:$O$8,MATCH(C38&amp;$A$3,[2]Congresos!$M$5:$O$5&amp;[2]Congresos!$L$8,0))," ")</f>
        <v xml:space="preserve"> </v>
      </c>
      <c r="Y38" s="171" t="str">
        <f>+IFERROR(INDEX('[2]Alianzas Estratégicas'!$M$8:$O$8,MATCH(C38&amp;$A$3,'[2]Alianzas Estratégicas'!$M$5:$O$5&amp;'[2]Alianzas Estratégicas'!$L$8,0))," ")</f>
        <v xml:space="preserve"> </v>
      </c>
      <c r="Z38" s="149">
        <f t="shared" si="0"/>
        <v>1</v>
      </c>
    </row>
    <row r="39" spans="3:26" x14ac:dyDescent="0.25">
      <c r="C39" s="170" t="s">
        <v>346</v>
      </c>
      <c r="D39" s="149" t="str" cm="1">
        <f t="array" ref="D39">+IFERROR(INDEX(#REF!,MATCH(C39&amp;$A$3,#REF!&amp;#REF!,0)),"")</f>
        <v/>
      </c>
      <c r="E39" s="149" t="str" cm="1">
        <f t="array" ref="E39">+IFERROR(INDEX(#REF!,MATCH(C39&amp;$A$3,#REF!&amp;#REF!,0))," ")</f>
        <v xml:space="preserve"> </v>
      </c>
      <c r="F39" s="167"/>
      <c r="G39" s="149" t="str" cm="1">
        <f t="array" ref="G39">+IFERROR(INDEX(#REF!,MATCH(C39&amp;$A$3,#REF!&amp;#REF!,0))," ")</f>
        <v xml:space="preserve"> </v>
      </c>
      <c r="H39" s="167"/>
      <c r="I39" s="171" t="str" cm="1">
        <f t="array" ref="I39">+IFERROR(INDEX(#REF!,MATCH(C39&amp;$A$3,#REF!&amp;#REF!,0))," ")</f>
        <v xml:space="preserve"> </v>
      </c>
      <c r="J39" s="171" t="str">
        <f>+IFERROR(INDEX([2]Costos!$M$12:$O$12,MATCH(C39&amp;$A$3,[2]Costos!$M$5:$O$5&amp;[2]Costos!$L$12,0))," ")</f>
        <v xml:space="preserve"> </v>
      </c>
      <c r="K39" s="171" t="str" cm="1">
        <f t="array" ref="K39">+IFERROR(INDEX(#REF!,MATCH(C39&amp;$A$3,#REF!&amp;#REF!,0))," ")</f>
        <v xml:space="preserve"> </v>
      </c>
      <c r="L39" s="167"/>
      <c r="M39" s="171" t="str">
        <f>+IFERROR(INDEX('[2]Integración SI'!$M$10:$P$10,MATCH(C39&amp;$A$3,'[2]Integración SI'!$M$5:$P$5&amp;'[2]Integración SI'!$L$10,0))," ")</f>
        <v xml:space="preserve"> </v>
      </c>
      <c r="N39" s="171" t="str">
        <f>+IFERROR(INDEX('[2]Construcción-Adecuación'!$M$12:$O$12,MATCH(C39&amp;$A$3,'[2]Construcción-Adecuación'!$M$5:$O$5&amp;'[2]Construcción-Adecuación'!$L$12,0))," ")</f>
        <v xml:space="preserve"> </v>
      </c>
      <c r="O39" s="171" t="str">
        <f>+IFERROR(INDEX('[2]Gestión Tecnología'!$M$10:$P$10,MATCH(C39&amp;$A$3,'[2]Gestión Tecnología'!$M$5:$P$5&amp;'[2]Gestión Tecnología'!$L$10,0))," ")</f>
        <v xml:space="preserve"> </v>
      </c>
      <c r="P39" s="171" t="str">
        <f>+IFERROR(INDEX([2]PEGITH!$M$16:$T$16,MATCH(C39&amp;$A$3,[2]PEGITH!$M$5:$T$5&amp;[2]PEGITH!$L$16,0))," ")</f>
        <v xml:space="preserve"> </v>
      </c>
      <c r="Q39" s="171" t="str">
        <f>+IFERROR(INDEX('[2]ISO 140012015'!$M$8:$O$8,MATCH(C39&amp;$A$3,'[2]ISO 140012015'!$M$5:$O$5&amp;'[2]ISO 140012015'!$L$8,0))," ")</f>
        <v xml:space="preserve"> </v>
      </c>
      <c r="R39" s="171" t="str">
        <f>+IFERROR(INDEX('[2]ISO 450012018'!$M$8:$O$8,MATCH(C39&amp;$A$3,'[2]ISO 450012018'!$M$5:$O$5&amp;'[2]ISO 450012018'!$L$8,0))," ")</f>
        <v xml:space="preserve"> </v>
      </c>
      <c r="S39" s="171" t="str">
        <f>+IFERROR(INDEX('[2]ISO 90012015'!$M$8:$O$8,MATCH(C39&amp;$A$3,'[2]ISO 90012015'!$M$5:$O$5&amp;'[2]ISO 90012015'!$L$8,0))," ")</f>
        <v xml:space="preserve"> </v>
      </c>
      <c r="T39" s="171" t="str">
        <f>+IFERROR(INDEX([2]BPE!$M$8:$O$8,MATCH(C39&amp;$A$3,[2]BPE!$M$5:$O$5&amp;[2]BPE!$L$8,0))," ")</f>
        <v xml:space="preserve"> </v>
      </c>
      <c r="U39" s="171" t="str">
        <f>+IFERROR(INDEX([2]BPM!$M$8:$O$8,MATCH(C39&amp;$A$3,[2]BPM!$M$5:$O$5&amp;[2]BPM!$L$8,0))," ")</f>
        <v xml:space="preserve"> </v>
      </c>
      <c r="V39" s="171" t="str">
        <f>+IFERROR(INDEX('[2]Gestion Investigación'!$M$11:$O$11,MATCH(C39&amp;$A$3,'[2]Gestion Investigación'!$M$5:$O$5&amp;'[2]Gestion Investigación'!$L$11,0))," ")</f>
        <v xml:space="preserve"> </v>
      </c>
      <c r="W39" s="171" t="str">
        <f>+IFERROR(INDEX('[2]Líneas Investigación'!$M$8:$O$8,MATCH(C39&amp;$A$3,'[2]Líneas Investigación'!$M$5:$O$5&amp;'[2]Líneas Investigación'!$L$8,0))," ")</f>
        <v xml:space="preserve"> </v>
      </c>
      <c r="X39" s="171" t="str">
        <f>+IFERROR(INDEX([2]Congresos!$M$8:$O$8,MATCH(C39&amp;$A$3,[2]Congresos!$M$5:$O$5&amp;[2]Congresos!$L$8,0))," ")</f>
        <v xml:space="preserve"> </v>
      </c>
      <c r="Y39" s="171" t="str">
        <f>+IFERROR(INDEX('[2]Alianzas Estratégicas'!$M$8:$O$8,MATCH(C39&amp;$A$3,'[2]Alianzas Estratégicas'!$M$5:$O$5&amp;'[2]Alianzas Estratégicas'!$L$8,0))," ")</f>
        <v xml:space="preserve"> </v>
      </c>
      <c r="Z39" s="149" t="e">
        <f t="shared" si="0"/>
        <v>#DIV/0!</v>
      </c>
    </row>
    <row r="40" spans="3:26" x14ac:dyDescent="0.25">
      <c r="C40" s="170" t="s">
        <v>986</v>
      </c>
      <c r="D40" s="149" t="str" cm="1">
        <f t="array" ref="D40">+IFERROR(INDEX(#REF!,MATCH(C40&amp;$A$3,#REF!&amp;#REF!,0)),"")</f>
        <v/>
      </c>
      <c r="E40" s="149" t="str" cm="1">
        <f t="array" ref="E40">+IFERROR(INDEX(#REF!,MATCH(C40&amp;$A$3,#REF!&amp;#REF!,0))," ")</f>
        <v xml:space="preserve"> </v>
      </c>
      <c r="F40" s="167"/>
      <c r="G40" s="149" t="str" cm="1">
        <f t="array" ref="G40">+IFERROR(INDEX(#REF!,MATCH(C40&amp;$A$3,#REF!&amp;#REF!,0))," ")</f>
        <v xml:space="preserve"> </v>
      </c>
      <c r="H40" s="167"/>
      <c r="I40" s="171" t="str" cm="1">
        <f t="array" ref="I40">+IFERROR(INDEX(#REF!,MATCH(C40&amp;$A$3,#REF!&amp;#REF!,0))," ")</f>
        <v xml:space="preserve"> </v>
      </c>
      <c r="J40" s="171" t="str">
        <f>+IFERROR(INDEX([2]Costos!$M$12:$O$12,MATCH(C40&amp;$A$3,[2]Costos!$M$5:$O$5&amp;[2]Costos!$L$12,0))," ")</f>
        <v xml:space="preserve"> </v>
      </c>
      <c r="K40" s="171" t="str" cm="1">
        <f t="array" ref="K40">+IFERROR(INDEX(#REF!,MATCH(C40&amp;$A$3,#REF!&amp;#REF!,0))," ")</f>
        <v xml:space="preserve"> </v>
      </c>
      <c r="L40" s="167"/>
      <c r="M40" s="171" t="str">
        <f>+IFERROR(INDEX('[2]Integración SI'!$M$10:$P$10,MATCH(C40&amp;$A$3,'[2]Integración SI'!$M$5:$P$5&amp;'[2]Integración SI'!$L$10,0))," ")</f>
        <v xml:space="preserve"> </v>
      </c>
      <c r="N40" s="171" t="str">
        <f>+IFERROR(INDEX('[2]Construcción-Adecuación'!$M$12:$O$12,MATCH(C40&amp;$A$3,'[2]Construcción-Adecuación'!$M$5:$O$5&amp;'[2]Construcción-Adecuación'!$L$12,0))," ")</f>
        <v xml:space="preserve"> </v>
      </c>
      <c r="O40" s="171" t="str">
        <f>+IFERROR(INDEX('[2]Gestión Tecnología'!$M$10:$P$10,MATCH(C40&amp;$A$3,'[2]Gestión Tecnología'!$M$5:$P$5&amp;'[2]Gestión Tecnología'!$L$10,0))," ")</f>
        <v xml:space="preserve"> </v>
      </c>
      <c r="P40" s="171" t="str">
        <f>+IFERROR(INDEX([2]PEGITH!$M$16:$T$16,MATCH(C40&amp;$A$3,[2]PEGITH!$M$5:$T$5&amp;[2]PEGITH!$L$16,0))," ")</f>
        <v xml:space="preserve"> </v>
      </c>
      <c r="Q40" s="171" t="str">
        <f>+IFERROR(INDEX('[2]ISO 140012015'!$M$8:$O$8,MATCH(C40&amp;$A$3,'[2]ISO 140012015'!$M$5:$O$5&amp;'[2]ISO 140012015'!$L$8,0))," ")</f>
        <v xml:space="preserve"> </v>
      </c>
      <c r="R40" s="171" t="str">
        <f>+IFERROR(INDEX('[2]ISO 450012018'!$M$8:$O$8,MATCH(C40&amp;$A$3,'[2]ISO 450012018'!$M$5:$O$5&amp;'[2]ISO 450012018'!$L$8,0))," ")</f>
        <v xml:space="preserve"> </v>
      </c>
      <c r="S40" s="171" t="str">
        <f>+IFERROR(INDEX('[2]ISO 90012015'!$M$8:$O$8,MATCH(C40&amp;$A$3,'[2]ISO 90012015'!$M$5:$O$5&amp;'[2]ISO 90012015'!$L$8,0))," ")</f>
        <v xml:space="preserve"> </v>
      </c>
      <c r="T40" s="171" t="str">
        <f>+IFERROR(INDEX([2]BPE!$M$8:$O$8,MATCH(C40&amp;$A$3,[2]BPE!$M$5:$O$5&amp;[2]BPE!$L$8,0))," ")</f>
        <v xml:space="preserve"> </v>
      </c>
      <c r="U40" s="171" t="str">
        <f>+IFERROR(INDEX([2]BPM!$M$8:$O$8,MATCH(C40&amp;$A$3,[2]BPM!$M$5:$O$5&amp;[2]BPM!$L$8,0))," ")</f>
        <v xml:space="preserve"> </v>
      </c>
      <c r="V40" s="171" t="str">
        <f>+IFERROR(INDEX('[2]Gestion Investigación'!$M$11:$O$11,MATCH(C40&amp;$A$3,'[2]Gestion Investigación'!$M$5:$O$5&amp;'[2]Gestion Investigación'!$L$11,0))," ")</f>
        <v xml:space="preserve"> </v>
      </c>
      <c r="W40" s="171" t="str">
        <f>+IFERROR(INDEX('[2]Líneas Investigación'!$M$8:$O$8,MATCH(C40&amp;$A$3,'[2]Líneas Investigación'!$M$5:$O$5&amp;'[2]Líneas Investigación'!$L$8,0))," ")</f>
        <v xml:space="preserve"> </v>
      </c>
      <c r="X40" s="171" t="str">
        <f>+IFERROR(INDEX([2]Congresos!$M$8:$O$8,MATCH(C40&amp;$A$3,[2]Congresos!$M$5:$O$5&amp;[2]Congresos!$L$8,0))," ")</f>
        <v xml:space="preserve"> </v>
      </c>
      <c r="Y40" s="171" t="str">
        <f>+IFERROR(INDEX('[2]Alianzas Estratégicas'!$M$8:$O$8,MATCH(C40&amp;$A$3,'[2]Alianzas Estratégicas'!$M$5:$O$5&amp;'[2]Alianzas Estratégicas'!$L$8,0))," ")</f>
        <v xml:space="preserve"> </v>
      </c>
      <c r="Z40" s="149" t="e">
        <f t="shared" si="0"/>
        <v>#DIV/0!</v>
      </c>
    </row>
    <row r="41" spans="3:26" x14ac:dyDescent="0.25">
      <c r="D41" s="172" t="e">
        <f>+AVERAGE(D4:D40)</f>
        <v>#REF!</v>
      </c>
      <c r="E41" s="174" t="e">
        <f>+AVERAGE(E4:E40)</f>
        <v>#DIV/0!</v>
      </c>
      <c r="F41" s="174"/>
      <c r="G41" s="174" t="e">
        <f t="shared" ref="G41:Z41" si="1">+AVERAGE(G4:G40)</f>
        <v>#DIV/0!</v>
      </c>
      <c r="H41" s="167"/>
      <c r="I41" s="174" t="e">
        <f t="shared" si="1"/>
        <v>#DIV/0!</v>
      </c>
      <c r="J41" s="174">
        <f t="shared" si="1"/>
        <v>0.79749999999999999</v>
      </c>
      <c r="K41" s="174" t="e">
        <f t="shared" si="1"/>
        <v>#DIV/0!</v>
      </c>
      <c r="L41" s="174">
        <f t="shared" si="1"/>
        <v>0.73350000000000004</v>
      </c>
      <c r="M41" s="174">
        <f t="shared" si="1"/>
        <v>0.81666666666666676</v>
      </c>
      <c r="N41" s="174">
        <f t="shared" si="1"/>
        <v>0.66237999999999997</v>
      </c>
      <c r="O41" s="174">
        <f t="shared" si="1"/>
        <v>0.92380952380952386</v>
      </c>
      <c r="P41" s="174">
        <f t="shared" si="1"/>
        <v>0.99109375</v>
      </c>
      <c r="Q41" s="174">
        <f t="shared" si="1"/>
        <v>0.94</v>
      </c>
      <c r="R41" s="174">
        <f t="shared" si="1"/>
        <v>0.91</v>
      </c>
      <c r="S41" s="174">
        <f t="shared" si="1"/>
        <v>0.91</v>
      </c>
      <c r="T41" s="174">
        <f t="shared" si="1"/>
        <v>0</v>
      </c>
      <c r="U41" s="174">
        <f t="shared" si="1"/>
        <v>0</v>
      </c>
      <c r="V41" s="174">
        <f t="shared" si="1"/>
        <v>0.8833333333333333</v>
      </c>
      <c r="W41" s="174">
        <f t="shared" si="1"/>
        <v>0.9</v>
      </c>
      <c r="X41" s="150" t="e">
        <f t="shared" si="1"/>
        <v>#DIV/0!</v>
      </c>
      <c r="Y41" s="150">
        <f t="shared" si="1"/>
        <v>1</v>
      </c>
      <c r="Z41" s="174" t="e">
        <f t="shared" si="1"/>
        <v>#REF!</v>
      </c>
    </row>
  </sheetData>
  <pageMargins left="0.70866141732283472" right="0.70866141732283472" top="0.74803149606299213" bottom="0.74803149606299213" header="0.31496062992125984" footer="0.31496062992125984"/>
  <pageSetup paperSize="9" scale="6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3"/>
  <dimension ref="A1:AG11"/>
  <sheetViews>
    <sheetView topLeftCell="F2" zoomScale="70" zoomScaleNormal="70" workbookViewId="0">
      <selection activeCell="M7" sqref="M7"/>
    </sheetView>
  </sheetViews>
  <sheetFormatPr baseColWidth="10" defaultColWidth="11.42578125" defaultRowHeight="15" x14ac:dyDescent="0.25"/>
  <cols>
    <col min="1" max="1" width="21.42578125" customWidth="1"/>
    <col min="2" max="2" width="29.140625" customWidth="1"/>
    <col min="3" max="3" width="38.7109375" customWidth="1"/>
    <col min="4" max="4" width="31" customWidth="1"/>
    <col min="5" max="5" width="20.7109375" customWidth="1"/>
    <col min="6" max="6" width="13" customWidth="1"/>
    <col min="7" max="7" width="20" customWidth="1"/>
    <col min="8" max="8" width="25.28515625" customWidth="1"/>
    <col min="9" max="10" width="14.42578125" customWidth="1"/>
    <col min="11" max="11" width="17.7109375" customWidth="1"/>
    <col min="12" max="12" width="13.7109375" customWidth="1"/>
    <col min="13" max="13" width="19.42578125" customWidth="1"/>
    <col min="14" max="14" width="39.42578125" customWidth="1"/>
    <col min="15" max="15" width="31.140625" customWidth="1"/>
    <col min="16" max="16" width="25" customWidth="1"/>
    <col min="17" max="17" width="19.42578125" hidden="1" customWidth="1"/>
    <col min="18" max="18" width="39.42578125" hidden="1" customWidth="1"/>
    <col min="19" max="20" width="25" hidden="1" customWidth="1"/>
    <col min="21" max="21" width="19.42578125" hidden="1" customWidth="1"/>
    <col min="22" max="22" width="39.42578125" hidden="1" customWidth="1"/>
    <col min="23" max="24" width="25" hidden="1" customWidth="1"/>
    <col min="25" max="29" width="17.7109375" customWidth="1"/>
    <col min="30" max="33" width="26.5703125" customWidth="1"/>
  </cols>
  <sheetData>
    <row r="1" spans="1:33" ht="75.75" customHeight="1" x14ac:dyDescent="0.25">
      <c r="A1" s="986" t="s">
        <v>566</v>
      </c>
      <c r="B1" s="986"/>
      <c r="C1" s="986" t="s">
        <v>0</v>
      </c>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784"/>
      <c r="AF1" s="784"/>
      <c r="AG1" s="784"/>
    </row>
    <row r="2" spans="1:33" ht="41.25" customHeight="1" x14ac:dyDescent="0.25">
      <c r="A2" s="986" t="s">
        <v>952</v>
      </c>
      <c r="B2" s="986"/>
      <c r="C2" s="986" t="s">
        <v>568</v>
      </c>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784"/>
      <c r="AF2" s="784"/>
      <c r="AG2" s="784"/>
    </row>
    <row r="3" spans="1:33" ht="41.25" customHeight="1" x14ac:dyDescent="0.25">
      <c r="A3" s="986"/>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90" t="s">
        <v>953</v>
      </c>
      <c r="AF3" s="990"/>
      <c r="AG3" s="990"/>
    </row>
    <row r="4" spans="1:33" ht="15.75" thickBot="1" x14ac:dyDescent="0.3">
      <c r="A4" s="987" t="s">
        <v>954</v>
      </c>
      <c r="B4" s="987"/>
      <c r="C4" s="987"/>
      <c r="D4" s="987"/>
      <c r="E4" s="28"/>
      <c r="F4" s="34"/>
      <c r="G4" s="28"/>
      <c r="H4" s="28"/>
      <c r="I4" s="28"/>
      <c r="J4" s="28"/>
      <c r="K4" s="28"/>
      <c r="L4" s="28"/>
      <c r="M4" s="49"/>
      <c r="N4" s="28"/>
      <c r="O4" s="28"/>
      <c r="P4" s="28"/>
      <c r="Q4" s="49"/>
      <c r="R4" s="28"/>
      <c r="S4" s="28"/>
      <c r="T4" s="28"/>
      <c r="U4" s="49"/>
      <c r="V4" s="28"/>
      <c r="W4" s="28"/>
      <c r="X4" s="28"/>
      <c r="Y4" s="28"/>
      <c r="Z4" s="28"/>
      <c r="AA4" s="28"/>
      <c r="AB4" s="28"/>
      <c r="AC4" s="28"/>
      <c r="AD4" s="28"/>
      <c r="AE4" s="28"/>
      <c r="AF4" s="28"/>
      <c r="AG4" s="28"/>
    </row>
    <row r="5" spans="1:33" ht="69" customHeight="1" x14ac:dyDescent="0.25">
      <c r="A5" s="1004" t="s">
        <v>2</v>
      </c>
      <c r="B5" s="801" t="s">
        <v>4</v>
      </c>
      <c r="C5" s="801" t="s">
        <v>575</v>
      </c>
      <c r="D5" s="801" t="s">
        <v>955</v>
      </c>
      <c r="E5" s="801" t="s">
        <v>215</v>
      </c>
      <c r="F5" s="1006" t="s">
        <v>956</v>
      </c>
      <c r="G5" s="801" t="s">
        <v>218</v>
      </c>
      <c r="H5" s="801" t="s">
        <v>576</v>
      </c>
      <c r="I5" s="801" t="s">
        <v>9</v>
      </c>
      <c r="J5" s="1007" t="s">
        <v>222</v>
      </c>
      <c r="K5" s="801" t="s">
        <v>577</v>
      </c>
      <c r="L5" s="1012" t="s">
        <v>10</v>
      </c>
      <c r="M5" s="118" t="s">
        <v>987</v>
      </c>
      <c r="N5" s="797" t="s">
        <v>225</v>
      </c>
      <c r="O5" s="797" t="s">
        <v>578</v>
      </c>
      <c r="P5" s="809" t="s">
        <v>958</v>
      </c>
      <c r="Q5" s="111" t="s">
        <v>988</v>
      </c>
      <c r="R5" s="797" t="s">
        <v>225</v>
      </c>
      <c r="S5" s="797" t="s">
        <v>578</v>
      </c>
      <c r="T5" s="809" t="s">
        <v>989</v>
      </c>
      <c r="U5" s="111" t="s">
        <v>988</v>
      </c>
      <c r="V5" s="797" t="s">
        <v>225</v>
      </c>
      <c r="W5" s="797" t="s">
        <v>578</v>
      </c>
      <c r="X5" s="809" t="s">
        <v>990</v>
      </c>
      <c r="Y5" s="811" t="s">
        <v>12</v>
      </c>
      <c r="Z5" s="812"/>
      <c r="AA5" s="812"/>
      <c r="AB5" s="812"/>
      <c r="AC5" s="991"/>
      <c r="AD5" s="1009" t="s">
        <v>309</v>
      </c>
      <c r="AE5" s="1010"/>
      <c r="AF5" s="1010"/>
      <c r="AG5" s="1011"/>
    </row>
    <row r="6" spans="1:33" ht="57" customHeight="1" x14ac:dyDescent="0.25">
      <c r="A6" s="1005"/>
      <c r="B6" s="673"/>
      <c r="C6" s="673"/>
      <c r="D6" s="673"/>
      <c r="E6" s="673"/>
      <c r="F6" s="989"/>
      <c r="G6" s="673"/>
      <c r="H6" s="673"/>
      <c r="I6" s="673"/>
      <c r="J6" s="1008"/>
      <c r="K6" s="673"/>
      <c r="L6" s="1013"/>
      <c r="M6" s="78" t="s">
        <v>580</v>
      </c>
      <c r="N6" s="798"/>
      <c r="O6" s="798"/>
      <c r="P6" s="810"/>
      <c r="Q6" s="78" t="s">
        <v>581</v>
      </c>
      <c r="R6" s="798"/>
      <c r="S6" s="798"/>
      <c r="T6" s="810"/>
      <c r="U6" s="78" t="s">
        <v>582</v>
      </c>
      <c r="V6" s="798"/>
      <c r="W6" s="798"/>
      <c r="X6" s="810"/>
      <c r="Y6" s="91" t="s">
        <v>583</v>
      </c>
      <c r="Z6" s="5" t="s">
        <v>584</v>
      </c>
      <c r="AA6" s="5" t="s">
        <v>585</v>
      </c>
      <c r="AB6" s="5" t="s">
        <v>586</v>
      </c>
      <c r="AC6" s="92" t="s">
        <v>21</v>
      </c>
      <c r="AD6" s="96" t="s">
        <v>587</v>
      </c>
      <c r="AE6" s="30" t="s">
        <v>588</v>
      </c>
      <c r="AF6" s="30" t="s">
        <v>589</v>
      </c>
      <c r="AG6" s="97" t="s">
        <v>590</v>
      </c>
    </row>
    <row r="7" spans="1:33" ht="119.25" customHeight="1" x14ac:dyDescent="0.25">
      <c r="A7" s="144" t="s">
        <v>169</v>
      </c>
      <c r="B7" s="143" t="s">
        <v>991</v>
      </c>
      <c r="C7" s="143" t="s">
        <v>992</v>
      </c>
      <c r="D7" s="143" t="s">
        <v>993</v>
      </c>
      <c r="E7" s="143" t="s">
        <v>994</v>
      </c>
      <c r="F7" s="145">
        <v>0.3</v>
      </c>
      <c r="G7" s="75" t="s">
        <v>995</v>
      </c>
      <c r="H7" s="75" t="s">
        <v>996</v>
      </c>
      <c r="I7" s="67" t="s">
        <v>143</v>
      </c>
      <c r="J7" s="125" t="s">
        <v>594</v>
      </c>
      <c r="K7" s="153" t="s">
        <v>997</v>
      </c>
      <c r="L7" s="117" t="s">
        <v>176</v>
      </c>
      <c r="M7" s="79">
        <v>0.9</v>
      </c>
      <c r="N7" s="50" t="s">
        <v>998</v>
      </c>
      <c r="O7" s="60" t="s">
        <v>999</v>
      </c>
      <c r="P7" s="119">
        <f>+M7</f>
        <v>0.9</v>
      </c>
      <c r="Q7" s="79" t="s">
        <v>753</v>
      </c>
      <c r="R7" s="50"/>
      <c r="S7" s="60"/>
      <c r="T7" s="119" t="str">
        <f>+Q7</f>
        <v>-</v>
      </c>
      <c r="U7" s="79" t="s">
        <v>753</v>
      </c>
      <c r="V7" s="50"/>
      <c r="W7" s="60"/>
      <c r="X7" s="119"/>
      <c r="Y7" s="93" t="s">
        <v>672</v>
      </c>
      <c r="Z7" s="25">
        <f>IFERROR(IF(P8&gt;=0.9,1,(P8*100%)/0.9),"-")</f>
        <v>1</v>
      </c>
      <c r="AA7" s="25" t="str">
        <f>IFERROR((T7*100%)/$I$7,"-")</f>
        <v>-</v>
      </c>
      <c r="AB7" s="25" t="str">
        <f>IFERROR((X7*100%)/$I$7,"-")</f>
        <v>-</v>
      </c>
      <c r="AC7" s="94">
        <f>IFERROR(AVERAGE(Y7:AB7),"-")</f>
        <v>1</v>
      </c>
      <c r="AD7" s="98"/>
      <c r="AE7" s="31"/>
      <c r="AF7" s="32"/>
      <c r="AG7" s="99"/>
    </row>
    <row r="8" spans="1:33" ht="26.25" thickBot="1" x14ac:dyDescent="0.3">
      <c r="A8" s="1016" t="s">
        <v>607</v>
      </c>
      <c r="B8" s="1017"/>
      <c r="C8" s="1017"/>
      <c r="D8" s="1017"/>
      <c r="E8" s="1017"/>
      <c r="F8" s="1017"/>
      <c r="G8" s="1017"/>
      <c r="H8" s="1017"/>
      <c r="I8" s="1017"/>
      <c r="J8" s="1018"/>
      <c r="K8" s="1018"/>
      <c r="L8" s="1019"/>
      <c r="M8" s="151">
        <f>+IFERROR(AVERAGE(M7:M7),"-")</f>
        <v>0.9</v>
      </c>
      <c r="N8" s="84"/>
      <c r="O8" s="69"/>
      <c r="P8" s="834">
        <f>IFERROR(AVERAGE(P7:P7),"-")</f>
        <v>0.9</v>
      </c>
      <c r="Q8" s="121" t="str">
        <f>+IFERROR(AVERAGE(Q7:Q7),"-")</f>
        <v>-</v>
      </c>
      <c r="R8" s="84"/>
      <c r="S8" s="69"/>
      <c r="T8" s="834" t="str">
        <f>IFERROR(AVERAGE(T7:T7),"-")</f>
        <v>-</v>
      </c>
      <c r="U8" s="121" t="str">
        <f>+IFERROR(AVERAGE(U7:U7),"-")</f>
        <v>-</v>
      </c>
      <c r="V8" s="84"/>
      <c r="W8" s="69"/>
      <c r="X8" s="1020" t="str">
        <f>IFERROR(AVERAGE(U7:U7),"-")</f>
        <v>-</v>
      </c>
      <c r="Y8" s="105" t="str">
        <f>IFERROR(AVERAGE(Y7:Y7),"-")</f>
        <v>-</v>
      </c>
      <c r="Z8" s="106">
        <f>IFERROR(AVERAGE(Z7:Z7),"-")</f>
        <v>1</v>
      </c>
      <c r="AA8" s="106" t="str">
        <f>IFERROR(AVERAGE(AA7:AA7),"-")</f>
        <v>-</v>
      </c>
      <c r="AB8" s="51" t="str">
        <f>IFERROR(AVERAGE(AB7:AB7),"-")</f>
        <v>-</v>
      </c>
      <c r="AC8" s="1014">
        <f>IFERROR(AVERAGE(AC7:AC7),"-")</f>
        <v>1</v>
      </c>
      <c r="AD8" s="100"/>
      <c r="AE8" s="101"/>
      <c r="AF8" s="102"/>
      <c r="AG8" s="103"/>
    </row>
    <row r="9" spans="1:33" ht="27" thickBot="1" x14ac:dyDescent="0.3">
      <c r="A9" s="28"/>
      <c r="B9" s="28"/>
      <c r="C9" s="28"/>
      <c r="D9" s="28"/>
      <c r="E9" s="28"/>
      <c r="F9" s="34"/>
      <c r="G9" s="28"/>
      <c r="H9" s="28"/>
      <c r="I9" s="28"/>
      <c r="J9" s="28"/>
      <c r="K9" s="28"/>
      <c r="M9" s="115"/>
      <c r="N9" s="114"/>
      <c r="O9" s="120" t="s">
        <v>1000</v>
      </c>
      <c r="P9" s="814"/>
      <c r="Q9" s="113"/>
      <c r="R9" s="114"/>
      <c r="S9" s="120" t="s">
        <v>611</v>
      </c>
      <c r="T9" s="814"/>
      <c r="U9" s="113"/>
      <c r="V9" s="115"/>
      <c r="W9" s="122" t="s">
        <v>1001</v>
      </c>
      <c r="X9" s="1021"/>
      <c r="Y9" s="107"/>
      <c r="Z9" s="108"/>
      <c r="AA9" s="109"/>
      <c r="AB9" s="95" t="s">
        <v>613</v>
      </c>
      <c r="AC9" s="1015"/>
      <c r="AD9" s="28"/>
      <c r="AE9" s="28"/>
      <c r="AF9" s="28"/>
      <c r="AG9" s="28"/>
    </row>
    <row r="10" spans="1:33" x14ac:dyDescent="0.25">
      <c r="O10" s="52"/>
      <c r="P10" s="52"/>
      <c r="S10" s="52"/>
      <c r="T10" s="52"/>
      <c r="W10" s="52"/>
      <c r="X10" s="52"/>
    </row>
    <row r="11" spans="1:33" x14ac:dyDescent="0.25">
      <c r="O11" s="28"/>
      <c r="P11" s="28"/>
      <c r="S11" s="28"/>
      <c r="T11" s="28"/>
      <c r="W11" s="28"/>
      <c r="X11" s="28"/>
    </row>
  </sheetData>
  <mergeCells count="35">
    <mergeCell ref="AC8:AC9"/>
    <mergeCell ref="A8:L8"/>
    <mergeCell ref="T8:T9"/>
    <mergeCell ref="X8:X9"/>
    <mergeCell ref="P8:P9"/>
    <mergeCell ref="X5:X6"/>
    <mergeCell ref="AE1:AG2"/>
    <mergeCell ref="A2:B3"/>
    <mergeCell ref="C2:AD3"/>
    <mergeCell ref="AE3:AG3"/>
    <mergeCell ref="D5:D6"/>
    <mergeCell ref="Y5:AC5"/>
    <mergeCell ref="AD5:AG5"/>
    <mergeCell ref="V5:V6"/>
    <mergeCell ref="W5:W6"/>
    <mergeCell ref="L5:L6"/>
    <mergeCell ref="N5:N6"/>
    <mergeCell ref="O5:O6"/>
    <mergeCell ref="R5:R6"/>
    <mergeCell ref="A1:B1"/>
    <mergeCell ref="C1:AD1"/>
    <mergeCell ref="T5:T6"/>
    <mergeCell ref="S5:S6"/>
    <mergeCell ref="I5:I6"/>
    <mergeCell ref="E5:E6"/>
    <mergeCell ref="A4:D4"/>
    <mergeCell ref="A5:A6"/>
    <mergeCell ref="B5:B6"/>
    <mergeCell ref="C5:C6"/>
    <mergeCell ref="P5:P6"/>
    <mergeCell ref="F5:F6"/>
    <mergeCell ref="G5:G6"/>
    <mergeCell ref="H5:H6"/>
    <mergeCell ref="J5:J6"/>
    <mergeCell ref="K5:K6"/>
  </mergeCells>
  <conditionalFormatting sqref="Y7:AC7 AC8">
    <cfRule type="cellIs" dxfId="38" priority="1" operator="lessThan">
      <formula>0.6</formula>
    </cfRule>
    <cfRule type="cellIs" dxfId="37" priority="2" operator="between">
      <formula>60%</formula>
      <formula>79%</formula>
    </cfRule>
    <cfRule type="cellIs" dxfId="36" priority="3" operator="between">
      <formula>80%</formula>
      <formula>100%</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AG9"/>
  <sheetViews>
    <sheetView topLeftCell="E1" zoomScale="70" zoomScaleNormal="70" workbookViewId="0">
      <selection activeCell="N7" sqref="N7:O7"/>
    </sheetView>
  </sheetViews>
  <sheetFormatPr baseColWidth="10" defaultColWidth="11.42578125" defaultRowHeight="15" x14ac:dyDescent="0.25"/>
  <cols>
    <col min="1" max="1" width="21.42578125" customWidth="1"/>
    <col min="2" max="2" width="29.140625" customWidth="1"/>
    <col min="3" max="3" width="38.7109375" customWidth="1"/>
    <col min="4" max="4" width="31" customWidth="1"/>
    <col min="5" max="5" width="20.7109375" customWidth="1"/>
    <col min="6" max="6" width="13.28515625" customWidth="1"/>
    <col min="7" max="7" width="20" customWidth="1"/>
    <col min="8" max="8" width="25.28515625" customWidth="1"/>
    <col min="9" max="11" width="14.42578125" customWidth="1"/>
    <col min="12" max="12" width="13.7109375" customWidth="1"/>
    <col min="13" max="13" width="19.42578125" customWidth="1"/>
    <col min="14" max="14" width="32.85546875" customWidth="1"/>
    <col min="15" max="15" width="39.85546875" customWidth="1"/>
    <col min="16" max="16" width="23.140625" customWidth="1"/>
    <col min="17" max="17" width="19.42578125" hidden="1" customWidth="1"/>
    <col min="18" max="18" width="32.85546875" hidden="1" customWidth="1"/>
    <col min="19" max="20" width="23.140625" hidden="1" customWidth="1"/>
    <col min="21" max="21" width="19.42578125" hidden="1" customWidth="1"/>
    <col min="22" max="22" width="32.85546875" hidden="1" customWidth="1"/>
    <col min="23" max="24" width="23.140625" hidden="1" customWidth="1"/>
    <col min="25" max="29" width="17.7109375" customWidth="1"/>
    <col min="30" max="33" width="26.5703125" customWidth="1"/>
  </cols>
  <sheetData>
    <row r="1" spans="1:33" ht="75.75" customHeight="1" x14ac:dyDescent="0.25">
      <c r="A1" s="986" t="s">
        <v>566</v>
      </c>
      <c r="B1" s="986"/>
      <c r="C1" s="986" t="s">
        <v>0</v>
      </c>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784"/>
      <c r="AF1" s="784"/>
      <c r="AG1" s="784"/>
    </row>
    <row r="2" spans="1:33" ht="41.25" customHeight="1" x14ac:dyDescent="0.25">
      <c r="A2" s="986" t="s">
        <v>952</v>
      </c>
      <c r="B2" s="986"/>
      <c r="C2" s="986" t="s">
        <v>568</v>
      </c>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784"/>
      <c r="AF2" s="784"/>
      <c r="AG2" s="784"/>
    </row>
    <row r="3" spans="1:33" ht="41.25" customHeight="1" x14ac:dyDescent="0.25">
      <c r="A3" s="986"/>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90" t="s">
        <v>953</v>
      </c>
      <c r="AF3" s="990"/>
      <c r="AG3" s="990"/>
    </row>
    <row r="4" spans="1:33" ht="15.75" thickBot="1" x14ac:dyDescent="0.3">
      <c r="A4" s="987" t="s">
        <v>954</v>
      </c>
      <c r="B4" s="987"/>
      <c r="C4" s="987"/>
      <c r="D4" s="987"/>
      <c r="E4" s="28"/>
      <c r="F4" s="34"/>
      <c r="G4" s="28"/>
      <c r="H4" s="28"/>
      <c r="I4" s="28"/>
      <c r="J4" s="28"/>
      <c r="K4" s="28"/>
      <c r="L4" s="28"/>
      <c r="M4" s="49"/>
      <c r="N4" s="28"/>
      <c r="O4" s="28"/>
      <c r="P4" s="28"/>
      <c r="Q4" s="49"/>
      <c r="R4" s="28"/>
      <c r="S4" s="28"/>
      <c r="T4" s="28"/>
      <c r="U4" s="49"/>
      <c r="V4" s="28"/>
      <c r="W4" s="28"/>
      <c r="X4" s="28"/>
      <c r="Y4" s="28"/>
      <c r="Z4" s="28"/>
      <c r="AA4" s="28"/>
      <c r="AB4" s="28"/>
      <c r="AC4" s="28"/>
      <c r="AD4" s="28"/>
      <c r="AE4" s="28"/>
      <c r="AF4" s="28"/>
      <c r="AG4" s="28"/>
    </row>
    <row r="5" spans="1:33" ht="57" customHeight="1" x14ac:dyDescent="0.25">
      <c r="A5" s="1004" t="s">
        <v>2</v>
      </c>
      <c r="B5" s="801" t="s">
        <v>4</v>
      </c>
      <c r="C5" s="801" t="s">
        <v>575</v>
      </c>
      <c r="D5" s="801" t="s">
        <v>955</v>
      </c>
      <c r="E5" s="801" t="s">
        <v>215</v>
      </c>
      <c r="F5" s="1006" t="s">
        <v>956</v>
      </c>
      <c r="G5" s="801" t="s">
        <v>218</v>
      </c>
      <c r="H5" s="801" t="s">
        <v>576</v>
      </c>
      <c r="I5" s="801" t="s">
        <v>9</v>
      </c>
      <c r="J5" s="801" t="s">
        <v>222</v>
      </c>
      <c r="K5" s="801" t="s">
        <v>577</v>
      </c>
      <c r="L5" s="802" t="s">
        <v>10</v>
      </c>
      <c r="M5" s="111" t="s">
        <v>988</v>
      </c>
      <c r="N5" s="797" t="s">
        <v>225</v>
      </c>
      <c r="O5" s="797" t="s">
        <v>578</v>
      </c>
      <c r="P5" s="809" t="s">
        <v>958</v>
      </c>
      <c r="Q5" s="111" t="s">
        <v>988</v>
      </c>
      <c r="R5" s="797" t="s">
        <v>225</v>
      </c>
      <c r="S5" s="797" t="s">
        <v>578</v>
      </c>
      <c r="T5" s="809" t="s">
        <v>989</v>
      </c>
      <c r="U5" s="111" t="s">
        <v>988</v>
      </c>
      <c r="V5" s="797" t="s">
        <v>225</v>
      </c>
      <c r="W5" s="797" t="s">
        <v>578</v>
      </c>
      <c r="X5" s="809" t="s">
        <v>989</v>
      </c>
      <c r="Y5" s="811" t="s">
        <v>12</v>
      </c>
      <c r="Z5" s="812"/>
      <c r="AA5" s="812"/>
      <c r="AB5" s="812"/>
      <c r="AC5" s="991"/>
      <c r="AD5" s="1009" t="s">
        <v>309</v>
      </c>
      <c r="AE5" s="1010"/>
      <c r="AF5" s="1010"/>
      <c r="AG5" s="1011"/>
    </row>
    <row r="6" spans="1:33" ht="57" customHeight="1" x14ac:dyDescent="0.25">
      <c r="A6" s="1005"/>
      <c r="B6" s="673"/>
      <c r="C6" s="673"/>
      <c r="D6" s="673"/>
      <c r="E6" s="673"/>
      <c r="F6" s="989"/>
      <c r="G6" s="673"/>
      <c r="H6" s="673"/>
      <c r="I6" s="673"/>
      <c r="J6" s="673"/>
      <c r="K6" s="673"/>
      <c r="L6" s="803"/>
      <c r="M6" s="78" t="s">
        <v>580</v>
      </c>
      <c r="N6" s="798"/>
      <c r="O6" s="798"/>
      <c r="P6" s="810"/>
      <c r="Q6" s="78" t="s">
        <v>581</v>
      </c>
      <c r="R6" s="798"/>
      <c r="S6" s="798"/>
      <c r="T6" s="810"/>
      <c r="U6" s="78" t="s">
        <v>582</v>
      </c>
      <c r="V6" s="798"/>
      <c r="W6" s="798"/>
      <c r="X6" s="810"/>
      <c r="Y6" s="91" t="s">
        <v>583</v>
      </c>
      <c r="Z6" s="5" t="s">
        <v>584</v>
      </c>
      <c r="AA6" s="5" t="s">
        <v>585</v>
      </c>
      <c r="AB6" s="5" t="s">
        <v>586</v>
      </c>
      <c r="AC6" s="92" t="s">
        <v>21</v>
      </c>
      <c r="AD6" s="96" t="s">
        <v>587</v>
      </c>
      <c r="AE6" s="30" t="s">
        <v>588</v>
      </c>
      <c r="AF6" s="30" t="s">
        <v>589</v>
      </c>
      <c r="AG6" s="97" t="s">
        <v>590</v>
      </c>
    </row>
    <row r="7" spans="1:33" ht="105.75" customHeight="1" x14ac:dyDescent="0.25">
      <c r="A7" s="144" t="s">
        <v>169</v>
      </c>
      <c r="B7" s="143" t="s">
        <v>991</v>
      </c>
      <c r="C7" s="143" t="s">
        <v>992</v>
      </c>
      <c r="D7" s="143" t="s">
        <v>993</v>
      </c>
      <c r="E7" s="143" t="s">
        <v>1002</v>
      </c>
      <c r="F7" s="148">
        <v>1</v>
      </c>
      <c r="G7" s="75" t="s">
        <v>1003</v>
      </c>
      <c r="H7" s="75" t="s">
        <v>1004</v>
      </c>
      <c r="I7" s="57">
        <v>1</v>
      </c>
      <c r="J7" s="125" t="s">
        <v>594</v>
      </c>
      <c r="K7" s="153" t="s">
        <v>1005</v>
      </c>
      <c r="L7" s="117" t="s">
        <v>176</v>
      </c>
      <c r="M7" s="87" t="s">
        <v>672</v>
      </c>
      <c r="N7" s="55" t="s">
        <v>1006</v>
      </c>
      <c r="O7" s="159" t="s">
        <v>1007</v>
      </c>
      <c r="P7" s="110" t="str">
        <f>+M7</f>
        <v>NA</v>
      </c>
      <c r="Q7" s="87" t="s">
        <v>672</v>
      </c>
      <c r="R7" s="55" t="s">
        <v>1006</v>
      </c>
      <c r="S7" s="56"/>
      <c r="T7" s="110" t="s">
        <v>672</v>
      </c>
      <c r="U7" s="87" t="s">
        <v>753</v>
      </c>
      <c r="V7" s="55" t="s">
        <v>1006</v>
      </c>
      <c r="W7" s="56"/>
      <c r="X7" s="110" t="str">
        <f>+U7</f>
        <v>-</v>
      </c>
      <c r="Y7" s="93" t="s">
        <v>672</v>
      </c>
      <c r="Z7" s="25" t="str">
        <f>IFERROR((P7*100%)/$I$7,"-")</f>
        <v>-</v>
      </c>
      <c r="AA7" s="25" t="str">
        <f>IFERROR((T7*100%)/$I$7,"-")</f>
        <v>-</v>
      </c>
      <c r="AB7" s="25" t="str">
        <f>IFERROR((X7*100%)/$I$7,"-")</f>
        <v>-</v>
      </c>
      <c r="AC7" s="94" t="str">
        <f>IFERROR(AVERAGE(Y7:AB7),"-")</f>
        <v>-</v>
      </c>
      <c r="AD7" s="98"/>
      <c r="AE7" s="31"/>
      <c r="AF7" s="32"/>
      <c r="AG7" s="99"/>
    </row>
    <row r="8" spans="1:33" ht="26.25" thickBot="1" x14ac:dyDescent="0.3">
      <c r="A8" s="1016" t="s">
        <v>607</v>
      </c>
      <c r="B8" s="1017"/>
      <c r="C8" s="1017"/>
      <c r="D8" s="1017"/>
      <c r="E8" s="1017"/>
      <c r="F8" s="1017"/>
      <c r="G8" s="1017"/>
      <c r="H8" s="1017"/>
      <c r="I8" s="1017"/>
      <c r="J8" s="1018"/>
      <c r="K8" s="1018"/>
      <c r="L8" s="1019"/>
      <c r="M8" s="112" t="str">
        <f>+IFERROR(AVERAGE(M7:M7),".")</f>
        <v>.</v>
      </c>
      <c r="N8" s="76"/>
      <c r="O8" s="152"/>
      <c r="P8" s="998" t="str">
        <f>IFERROR(AVERAGE(P7:P7),"-")</f>
        <v>-</v>
      </c>
      <c r="Q8" s="112" t="str">
        <f>+IFERROR(AVERAGE(Q7:Q7),".")</f>
        <v>.</v>
      </c>
      <c r="R8" s="116"/>
      <c r="S8" s="71"/>
      <c r="T8" s="998" t="str">
        <f>IFERROR(AVERAGE(T7:T7),"-")</f>
        <v>-</v>
      </c>
      <c r="U8" s="112" t="str">
        <f>+IFERROR(AVERAGE(U7:U7),".")</f>
        <v>.</v>
      </c>
      <c r="V8" s="116"/>
      <c r="W8" s="71"/>
      <c r="X8" s="998" t="str">
        <f t="shared" ref="X8:AC8" si="0">IFERROR(AVERAGE(X7:X7),"-")</f>
        <v>-</v>
      </c>
      <c r="Y8" s="105" t="str">
        <f t="shared" si="0"/>
        <v>-</v>
      </c>
      <c r="Z8" s="106" t="str">
        <f t="shared" si="0"/>
        <v>-</v>
      </c>
      <c r="AA8" s="106" t="str">
        <f t="shared" si="0"/>
        <v>-</v>
      </c>
      <c r="AB8" s="51" t="str">
        <f t="shared" si="0"/>
        <v>-</v>
      </c>
      <c r="AC8" s="1014" t="str">
        <f t="shared" si="0"/>
        <v>-</v>
      </c>
      <c r="AD8" s="100"/>
      <c r="AE8" s="101"/>
      <c r="AF8" s="102"/>
      <c r="AG8" s="103"/>
    </row>
    <row r="9" spans="1:33" ht="27" thickBot="1" x14ac:dyDescent="0.3">
      <c r="A9" s="28"/>
      <c r="B9" s="28"/>
      <c r="C9" s="28"/>
      <c r="D9" s="28"/>
      <c r="E9" s="28"/>
      <c r="F9" s="34"/>
      <c r="G9" s="28"/>
      <c r="H9" s="28"/>
      <c r="I9" s="28"/>
      <c r="J9" s="28"/>
      <c r="K9" s="28"/>
      <c r="L9" s="28"/>
      <c r="M9" s="115"/>
      <c r="N9" s="114"/>
      <c r="O9" s="82" t="s">
        <v>1008</v>
      </c>
      <c r="P9" s="999"/>
      <c r="Q9" s="113"/>
      <c r="R9" s="114"/>
      <c r="S9" s="82" t="s">
        <v>611</v>
      </c>
      <c r="T9" s="999"/>
      <c r="U9" s="113"/>
      <c r="V9" s="114"/>
      <c r="W9" s="82" t="s">
        <v>1009</v>
      </c>
      <c r="X9" s="999"/>
      <c r="Y9" s="107"/>
      <c r="Z9" s="108"/>
      <c r="AA9" s="109"/>
      <c r="AB9" s="95" t="s">
        <v>613</v>
      </c>
      <c r="AC9" s="1015"/>
      <c r="AD9" s="28"/>
      <c r="AE9" s="28"/>
      <c r="AF9" s="28"/>
      <c r="AG9" s="28"/>
    </row>
  </sheetData>
  <mergeCells count="35">
    <mergeCell ref="AC8:AC9"/>
    <mergeCell ref="A8:L8"/>
    <mergeCell ref="P8:P9"/>
    <mergeCell ref="T8:T9"/>
    <mergeCell ref="X8:X9"/>
    <mergeCell ref="AE1:AG2"/>
    <mergeCell ref="A2:B3"/>
    <mergeCell ref="C2:AD3"/>
    <mergeCell ref="AE3:AG3"/>
    <mergeCell ref="L5:L6"/>
    <mergeCell ref="A4:D4"/>
    <mergeCell ref="A5:A6"/>
    <mergeCell ref="B5:B6"/>
    <mergeCell ref="C5:C6"/>
    <mergeCell ref="D5:D6"/>
    <mergeCell ref="E5:E6"/>
    <mergeCell ref="F5:F6"/>
    <mergeCell ref="AD5:AG5"/>
    <mergeCell ref="R5:R6"/>
    <mergeCell ref="G5:G6"/>
    <mergeCell ref="H5:H6"/>
    <mergeCell ref="O5:O6"/>
    <mergeCell ref="N5:N6"/>
    <mergeCell ref="A1:B1"/>
    <mergeCell ref="C1:AD1"/>
    <mergeCell ref="I5:I6"/>
    <mergeCell ref="S5:S6"/>
    <mergeCell ref="V5:V6"/>
    <mergeCell ref="W5:W6"/>
    <mergeCell ref="Y5:AC5"/>
    <mergeCell ref="P5:P6"/>
    <mergeCell ref="T5:T6"/>
    <mergeCell ref="X5:X6"/>
    <mergeCell ref="J5:J6"/>
    <mergeCell ref="K5:K6"/>
  </mergeCells>
  <conditionalFormatting sqref="Y7:AC7 AC8">
    <cfRule type="cellIs" dxfId="35" priority="1" operator="lessThan">
      <formula>0.6</formula>
    </cfRule>
    <cfRule type="cellIs" dxfId="34" priority="2" operator="between">
      <formula>60%</formula>
      <formula>79%</formula>
    </cfRule>
    <cfRule type="cellIs" dxfId="33" priority="3" operator="between">
      <formula>80%</formula>
      <formula>100%</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AG9"/>
  <sheetViews>
    <sheetView topLeftCell="D1" zoomScale="70" zoomScaleNormal="70" workbookViewId="0">
      <selection activeCell="N7" sqref="N7:O7"/>
    </sheetView>
  </sheetViews>
  <sheetFormatPr baseColWidth="10" defaultColWidth="11.42578125" defaultRowHeight="15" x14ac:dyDescent="0.25"/>
  <cols>
    <col min="1" max="1" width="21.42578125" customWidth="1"/>
    <col min="2" max="2" width="29.140625" customWidth="1"/>
    <col min="3" max="3" width="38.7109375" customWidth="1"/>
    <col min="4" max="4" width="31" customWidth="1"/>
    <col min="5" max="5" width="20.7109375" customWidth="1"/>
    <col min="6" max="6" width="13.28515625" customWidth="1"/>
    <col min="7" max="7" width="20" customWidth="1"/>
    <col min="8" max="8" width="25.28515625" customWidth="1"/>
    <col min="9" max="11" width="14.42578125" customWidth="1"/>
    <col min="12" max="12" width="13.7109375" customWidth="1"/>
    <col min="13" max="13" width="19.42578125" customWidth="1"/>
    <col min="14" max="14" width="33.28515625" customWidth="1"/>
    <col min="15" max="15" width="35.42578125" customWidth="1"/>
    <col min="16" max="16" width="26.7109375" customWidth="1"/>
    <col min="17" max="17" width="19.42578125" hidden="1" customWidth="1"/>
    <col min="18" max="19" width="33.28515625" hidden="1" customWidth="1"/>
    <col min="20" max="20" width="24.85546875" hidden="1" customWidth="1"/>
    <col min="21" max="21" width="19.42578125" hidden="1" customWidth="1"/>
    <col min="22" max="23" width="33.28515625" hidden="1" customWidth="1"/>
    <col min="24" max="24" width="28.42578125" hidden="1" customWidth="1"/>
    <col min="25" max="29" width="17.7109375" customWidth="1"/>
    <col min="30" max="33" width="26.5703125" customWidth="1"/>
  </cols>
  <sheetData>
    <row r="1" spans="1:33" ht="75.75" customHeight="1" x14ac:dyDescent="0.25">
      <c r="A1" s="986" t="s">
        <v>566</v>
      </c>
      <c r="B1" s="986"/>
      <c r="C1" s="986" t="s">
        <v>0</v>
      </c>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784"/>
      <c r="AF1" s="784"/>
      <c r="AG1" s="784"/>
    </row>
    <row r="2" spans="1:33" ht="41.25" customHeight="1" x14ac:dyDescent="0.25">
      <c r="A2" s="986" t="s">
        <v>952</v>
      </c>
      <c r="B2" s="986"/>
      <c r="C2" s="986" t="s">
        <v>568</v>
      </c>
      <c r="D2" s="986"/>
      <c r="E2" s="986"/>
      <c r="F2" s="986"/>
      <c r="G2" s="986"/>
      <c r="H2" s="986"/>
      <c r="I2" s="986"/>
      <c r="J2" s="986"/>
      <c r="K2" s="986"/>
      <c r="L2" s="986"/>
      <c r="M2" s="986"/>
      <c r="N2" s="986"/>
      <c r="O2" s="986"/>
      <c r="P2" s="986"/>
      <c r="Q2" s="986"/>
      <c r="R2" s="986"/>
      <c r="S2" s="986"/>
      <c r="T2" s="986"/>
      <c r="U2" s="986"/>
      <c r="V2" s="986"/>
      <c r="W2" s="986"/>
      <c r="X2" s="986"/>
      <c r="Y2" s="986"/>
      <c r="Z2" s="986"/>
      <c r="AA2" s="986"/>
      <c r="AB2" s="986"/>
      <c r="AC2" s="986"/>
      <c r="AD2" s="986"/>
      <c r="AE2" s="784"/>
      <c r="AF2" s="784"/>
      <c r="AG2" s="784"/>
    </row>
    <row r="3" spans="1:33" ht="41.25" customHeight="1" x14ac:dyDescent="0.25">
      <c r="A3" s="986"/>
      <c r="B3" s="986"/>
      <c r="C3" s="986"/>
      <c r="D3" s="986"/>
      <c r="E3" s="986"/>
      <c r="F3" s="986"/>
      <c r="G3" s="986"/>
      <c r="H3" s="986"/>
      <c r="I3" s="986"/>
      <c r="J3" s="986"/>
      <c r="K3" s="986"/>
      <c r="L3" s="986"/>
      <c r="M3" s="986"/>
      <c r="N3" s="986"/>
      <c r="O3" s="986"/>
      <c r="P3" s="986"/>
      <c r="Q3" s="986"/>
      <c r="R3" s="986"/>
      <c r="S3" s="986"/>
      <c r="T3" s="986"/>
      <c r="U3" s="986"/>
      <c r="V3" s="986"/>
      <c r="W3" s="986"/>
      <c r="X3" s="986"/>
      <c r="Y3" s="986"/>
      <c r="Z3" s="986"/>
      <c r="AA3" s="986"/>
      <c r="AB3" s="986"/>
      <c r="AC3" s="986"/>
      <c r="AD3" s="986"/>
      <c r="AE3" s="990" t="s">
        <v>953</v>
      </c>
      <c r="AF3" s="990"/>
      <c r="AG3" s="990"/>
    </row>
    <row r="4" spans="1:33" ht="15.75" thickBot="1" x14ac:dyDescent="0.3">
      <c r="A4" s="987" t="s">
        <v>954</v>
      </c>
      <c r="B4" s="987"/>
      <c r="C4" s="987"/>
      <c r="D4" s="987"/>
      <c r="E4" s="28"/>
      <c r="F4" s="34"/>
      <c r="G4" s="28"/>
      <c r="H4" s="28"/>
      <c r="I4" s="28"/>
      <c r="J4" s="28"/>
      <c r="K4" s="28"/>
      <c r="L4" s="28"/>
      <c r="M4" s="49"/>
      <c r="N4" s="28"/>
      <c r="O4" s="28"/>
      <c r="P4" s="28"/>
      <c r="Q4" s="49"/>
      <c r="R4" s="28"/>
      <c r="S4" s="28"/>
      <c r="T4" s="28"/>
      <c r="U4" s="49"/>
      <c r="V4" s="28"/>
      <c r="W4" s="28"/>
      <c r="X4" s="28"/>
      <c r="Y4" s="28"/>
      <c r="Z4" s="28"/>
      <c r="AA4" s="28"/>
      <c r="AB4" s="28"/>
      <c r="AC4" s="28"/>
      <c r="AD4" s="28"/>
      <c r="AE4" s="28"/>
      <c r="AF4" s="28"/>
      <c r="AG4" s="28"/>
    </row>
    <row r="5" spans="1:33" ht="57" customHeight="1" x14ac:dyDescent="0.25">
      <c r="A5" s="1004" t="s">
        <v>2</v>
      </c>
      <c r="B5" s="801" t="s">
        <v>4</v>
      </c>
      <c r="C5" s="801" t="s">
        <v>575</v>
      </c>
      <c r="D5" s="801" t="s">
        <v>955</v>
      </c>
      <c r="E5" s="801" t="s">
        <v>215</v>
      </c>
      <c r="F5" s="1006" t="s">
        <v>956</v>
      </c>
      <c r="G5" s="801" t="s">
        <v>218</v>
      </c>
      <c r="H5" s="801" t="s">
        <v>576</v>
      </c>
      <c r="I5" s="801" t="s">
        <v>9</v>
      </c>
      <c r="J5" s="801" t="s">
        <v>222</v>
      </c>
      <c r="K5" s="801" t="s">
        <v>577</v>
      </c>
      <c r="L5" s="802" t="s">
        <v>10</v>
      </c>
      <c r="M5" s="111" t="s">
        <v>988</v>
      </c>
      <c r="N5" s="996" t="s">
        <v>225</v>
      </c>
      <c r="O5" s="996" t="s">
        <v>578</v>
      </c>
      <c r="P5" s="809" t="s">
        <v>958</v>
      </c>
      <c r="Q5" s="111" t="s">
        <v>988</v>
      </c>
      <c r="R5" s="996" t="s">
        <v>225</v>
      </c>
      <c r="S5" s="996" t="s">
        <v>578</v>
      </c>
      <c r="T5" s="809" t="s">
        <v>1010</v>
      </c>
      <c r="U5" s="111" t="s">
        <v>988</v>
      </c>
      <c r="V5" s="996" t="s">
        <v>225</v>
      </c>
      <c r="W5" s="996" t="s">
        <v>578</v>
      </c>
      <c r="X5" s="809" t="s">
        <v>990</v>
      </c>
      <c r="Y5" s="811" t="s">
        <v>12</v>
      </c>
      <c r="Z5" s="812"/>
      <c r="AA5" s="812"/>
      <c r="AB5" s="812"/>
      <c r="AC5" s="991"/>
      <c r="AD5" s="1009" t="s">
        <v>309</v>
      </c>
      <c r="AE5" s="1010"/>
      <c r="AF5" s="1010"/>
      <c r="AG5" s="1011"/>
    </row>
    <row r="6" spans="1:33" ht="57" customHeight="1" x14ac:dyDescent="0.25">
      <c r="A6" s="1005"/>
      <c r="B6" s="673"/>
      <c r="C6" s="673"/>
      <c r="D6" s="673"/>
      <c r="E6" s="673"/>
      <c r="F6" s="989"/>
      <c r="G6" s="673"/>
      <c r="H6" s="673"/>
      <c r="I6" s="673"/>
      <c r="J6" s="673"/>
      <c r="K6" s="673"/>
      <c r="L6" s="803"/>
      <c r="M6" s="78" t="s">
        <v>580</v>
      </c>
      <c r="N6" s="997"/>
      <c r="O6" s="997"/>
      <c r="P6" s="810"/>
      <c r="Q6" s="78" t="s">
        <v>581</v>
      </c>
      <c r="R6" s="997"/>
      <c r="S6" s="997"/>
      <c r="T6" s="810"/>
      <c r="U6" s="78" t="s">
        <v>582</v>
      </c>
      <c r="V6" s="997"/>
      <c r="W6" s="997"/>
      <c r="X6" s="810"/>
      <c r="Y6" s="91" t="s">
        <v>583</v>
      </c>
      <c r="Z6" s="5" t="s">
        <v>584</v>
      </c>
      <c r="AA6" s="5" t="s">
        <v>585</v>
      </c>
      <c r="AB6" s="5" t="s">
        <v>586</v>
      </c>
      <c r="AC6" s="92" t="s">
        <v>21</v>
      </c>
      <c r="AD6" s="96" t="s">
        <v>587</v>
      </c>
      <c r="AE6" s="30" t="s">
        <v>588</v>
      </c>
      <c r="AF6" s="30" t="s">
        <v>589</v>
      </c>
      <c r="AG6" s="97" t="s">
        <v>590</v>
      </c>
    </row>
    <row r="7" spans="1:33" ht="150.75" customHeight="1" x14ac:dyDescent="0.25">
      <c r="A7" s="144" t="s">
        <v>169</v>
      </c>
      <c r="B7" s="143" t="s">
        <v>991</v>
      </c>
      <c r="C7" s="143" t="s">
        <v>992</v>
      </c>
      <c r="D7" s="143" t="s">
        <v>993</v>
      </c>
      <c r="E7" s="143" t="s">
        <v>1011</v>
      </c>
      <c r="F7" s="148">
        <v>1</v>
      </c>
      <c r="G7" s="75" t="s">
        <v>1012</v>
      </c>
      <c r="H7" s="75" t="s">
        <v>1013</v>
      </c>
      <c r="I7" s="57">
        <v>1</v>
      </c>
      <c r="J7" s="125" t="s">
        <v>594</v>
      </c>
      <c r="K7" s="153" t="s">
        <v>1014</v>
      </c>
      <c r="L7" s="117" t="s">
        <v>176</v>
      </c>
      <c r="M7" s="157">
        <v>1</v>
      </c>
      <c r="N7" s="55" t="s">
        <v>1015</v>
      </c>
      <c r="O7" s="155" t="s">
        <v>1016</v>
      </c>
      <c r="P7" s="156">
        <f>+M7</f>
        <v>1</v>
      </c>
      <c r="Q7" s="87" t="s">
        <v>753</v>
      </c>
      <c r="R7" s="55" t="s">
        <v>1015</v>
      </c>
      <c r="S7" s="55"/>
      <c r="T7" s="123" t="str">
        <f>+Q7</f>
        <v>-</v>
      </c>
      <c r="U7" s="87" t="s">
        <v>753</v>
      </c>
      <c r="V7" s="55" t="s">
        <v>1015</v>
      </c>
      <c r="W7" s="55"/>
      <c r="X7" s="123" t="str">
        <f>+U7</f>
        <v>-</v>
      </c>
      <c r="Y7" s="93" t="s">
        <v>672</v>
      </c>
      <c r="Z7" s="25">
        <f>IFERROR((P7*100%)/$I$7,"-")</f>
        <v>1</v>
      </c>
      <c r="AA7" s="25" t="str">
        <f>IFERROR((T7*100%)/$I$7,"-")</f>
        <v>-</v>
      </c>
      <c r="AB7" s="25" t="str">
        <f>IFERROR((X7*100%)/$I$7,"-")</f>
        <v>-</v>
      </c>
      <c r="AC7" s="94">
        <f>IFERROR(AVERAGE(Y7:AB7),"-")</f>
        <v>1</v>
      </c>
      <c r="AD7" s="98"/>
      <c r="AE7" s="31"/>
      <c r="AF7" s="32"/>
      <c r="AG7" s="99"/>
    </row>
    <row r="8" spans="1:33" ht="26.25" thickBot="1" x14ac:dyDescent="0.3">
      <c r="A8" s="1016" t="s">
        <v>607</v>
      </c>
      <c r="B8" s="1017"/>
      <c r="C8" s="1017"/>
      <c r="D8" s="1017"/>
      <c r="E8" s="1017"/>
      <c r="F8" s="1017"/>
      <c r="G8" s="1017"/>
      <c r="H8" s="1017"/>
      <c r="I8" s="1017"/>
      <c r="J8" s="1018"/>
      <c r="K8" s="1018"/>
      <c r="L8" s="1019"/>
      <c r="M8" s="158">
        <f>+IFERROR(AVERAGE(M7:M7),"-")</f>
        <v>1</v>
      </c>
      <c r="N8" s="116"/>
      <c r="O8" s="154"/>
      <c r="P8" s="1024">
        <f>IFERROR(AVERAGE(P7:P7),"-")</f>
        <v>1</v>
      </c>
      <c r="Q8" s="124" t="str">
        <f>+IFERROR(AVERAGE(Q7:Q7),"-")</f>
        <v>-</v>
      </c>
      <c r="R8" s="116"/>
      <c r="S8" s="70"/>
      <c r="T8" s="998" t="str">
        <f>IFERROR(AVERAGE(Q7:Q7),"-")</f>
        <v>-</v>
      </c>
      <c r="U8" s="124" t="str">
        <f>+IFERROR(AVERAGE(U7:U7),"-")</f>
        <v>-</v>
      </c>
      <c r="V8" s="116"/>
      <c r="W8" s="70"/>
      <c r="X8" s="1022" t="str">
        <f t="shared" ref="X8:AC8" si="0">IFERROR(AVERAGE(X7:X7),"-")</f>
        <v>-</v>
      </c>
      <c r="Y8" s="105" t="str">
        <f t="shared" si="0"/>
        <v>-</v>
      </c>
      <c r="Z8" s="106">
        <f t="shared" si="0"/>
        <v>1</v>
      </c>
      <c r="AA8" s="106" t="str">
        <f t="shared" si="0"/>
        <v>-</v>
      </c>
      <c r="AB8" s="51" t="str">
        <f t="shared" si="0"/>
        <v>-</v>
      </c>
      <c r="AC8" s="1014">
        <f t="shared" si="0"/>
        <v>1</v>
      </c>
      <c r="AD8" s="100"/>
      <c r="AE8" s="101"/>
      <c r="AF8" s="102"/>
      <c r="AG8" s="103"/>
    </row>
    <row r="9" spans="1:33" ht="27" thickBot="1" x14ac:dyDescent="0.3">
      <c r="A9" s="28"/>
      <c r="B9" s="28"/>
      <c r="C9" s="28"/>
      <c r="D9" s="28"/>
      <c r="E9" s="28"/>
      <c r="F9" s="34"/>
      <c r="G9" s="28"/>
      <c r="H9" s="28"/>
      <c r="I9" s="28"/>
      <c r="J9" s="28"/>
      <c r="K9" s="28"/>
      <c r="L9" s="28"/>
      <c r="M9" s="115"/>
      <c r="N9" s="114"/>
      <c r="O9" s="160" t="s">
        <v>1000</v>
      </c>
      <c r="P9" s="1025"/>
      <c r="Q9" s="113"/>
      <c r="R9" s="114"/>
      <c r="S9" s="82" t="s">
        <v>1017</v>
      </c>
      <c r="T9" s="999"/>
      <c r="U9" s="113"/>
      <c r="V9" s="114"/>
      <c r="W9" s="82" t="s">
        <v>1018</v>
      </c>
      <c r="X9" s="1023"/>
      <c r="Y9" s="107"/>
      <c r="Z9" s="108"/>
      <c r="AA9" s="109"/>
      <c r="AB9" s="95" t="s">
        <v>613</v>
      </c>
      <c r="AC9" s="1015"/>
      <c r="AD9" s="28"/>
      <c r="AE9" s="28"/>
      <c r="AF9" s="28"/>
      <c r="AG9" s="28"/>
    </row>
  </sheetData>
  <mergeCells count="35">
    <mergeCell ref="V5:V6"/>
    <mergeCell ref="G5:G6"/>
    <mergeCell ref="H5:H6"/>
    <mergeCell ref="I5:I6"/>
    <mergeCell ref="O5:O6"/>
    <mergeCell ref="N5:N6"/>
    <mergeCell ref="L5:L6"/>
    <mergeCell ref="P5:P6"/>
    <mergeCell ref="T5:T6"/>
    <mergeCell ref="J5:J6"/>
    <mergeCell ref="K5:K6"/>
    <mergeCell ref="A8:L8"/>
    <mergeCell ref="P8:P9"/>
    <mergeCell ref="T8:T9"/>
    <mergeCell ref="R5:R6"/>
    <mergeCell ref="S5:S6"/>
    <mergeCell ref="E5:E6"/>
    <mergeCell ref="F5:F6"/>
    <mergeCell ref="W5:W6"/>
    <mergeCell ref="Y5:AC5"/>
    <mergeCell ref="AD5:AG5"/>
    <mergeCell ref="AC8:AC9"/>
    <mergeCell ref="X8:X9"/>
    <mergeCell ref="X5:X6"/>
    <mergeCell ref="A1:B1"/>
    <mergeCell ref="C1:AD1"/>
    <mergeCell ref="AE1:AG2"/>
    <mergeCell ref="A2:B3"/>
    <mergeCell ref="C2:AD3"/>
    <mergeCell ref="AE3:AG3"/>
    <mergeCell ref="A4:D4"/>
    <mergeCell ref="A5:A6"/>
    <mergeCell ref="B5:B6"/>
    <mergeCell ref="C5:C6"/>
    <mergeCell ref="D5:D6"/>
  </mergeCells>
  <conditionalFormatting sqref="Y7:AC7 AC8">
    <cfRule type="cellIs" dxfId="32" priority="1" operator="lessThan">
      <formula>0.6</formula>
    </cfRule>
    <cfRule type="cellIs" dxfId="31" priority="2" operator="between">
      <formula>60%</formula>
      <formula>79%</formula>
    </cfRule>
    <cfRule type="cellIs" dxfId="30" priority="3" operator="between">
      <formula>80%</formula>
      <formula>100%</formula>
    </cfRule>
  </conditionalFormatting>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A587D-EA8B-4094-8054-372D42582E6C}">
  <dimension ref="A1:AL21"/>
  <sheetViews>
    <sheetView topLeftCell="H1" zoomScale="70" zoomScaleNormal="70" workbookViewId="0">
      <selection activeCell="T8" sqref="R7:T8"/>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4" style="28" customWidth="1"/>
    <col min="8" max="9" width="31" style="28" customWidth="1"/>
    <col min="10" max="10" width="12.7109375" style="28" customWidth="1"/>
    <col min="11" max="11" width="34.140625" style="28" customWidth="1"/>
    <col min="12" max="12" width="26.28515625" style="28" customWidth="1"/>
    <col min="13" max="13" width="25.28515625" style="28" customWidth="1"/>
    <col min="14" max="16" width="16.5703125" style="28" customWidth="1"/>
    <col min="17" max="17" width="19.42578125" style="28" customWidth="1"/>
    <col min="18" max="18" width="27.140625" style="28" customWidth="1"/>
    <col min="19" max="19" width="20.4257812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9.140625" style="28"/>
    <col min="40" max="40" width="11.42578125" style="28" customWidth="1"/>
    <col min="41" max="16384" width="11.42578125" style="28"/>
  </cols>
  <sheetData>
    <row r="1" spans="1:38" ht="75.75" customHeight="1" x14ac:dyDescent="0.2">
      <c r="A1" s="780" t="s">
        <v>566</v>
      </c>
      <c r="B1" s="780"/>
      <c r="C1" s="781" t="s">
        <v>0</v>
      </c>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680" t="s">
        <v>568</v>
      </c>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786"/>
      <c r="AJ2" s="784"/>
      <c r="AK2" s="784"/>
      <c r="AL2" s="784"/>
    </row>
    <row r="3" spans="1:38" ht="41.25" customHeight="1" thickBot="1" x14ac:dyDescent="0.25">
      <c r="A3" s="785"/>
      <c r="B3" s="785"/>
      <c r="C3" s="683"/>
      <c r="D3" s="785" t="s">
        <v>1019</v>
      </c>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1027">
        <v>45560</v>
      </c>
      <c r="AK3" s="789"/>
      <c r="AL3" s="789"/>
    </row>
    <row r="4" spans="1:38" ht="32.25" customHeight="1" thickBot="1" x14ac:dyDescent="0.25">
      <c r="A4" s="918" t="s">
        <v>570</v>
      </c>
      <c r="B4" s="918"/>
      <c r="C4" s="919"/>
      <c r="D4" s="918"/>
      <c r="E4" s="918"/>
      <c r="F4" s="918"/>
      <c r="G4" s="918"/>
      <c r="H4" s="918"/>
      <c r="I4" s="918"/>
      <c r="J4" s="918"/>
      <c r="K4" s="1026" t="s">
        <v>571</v>
      </c>
      <c r="L4" s="1026"/>
      <c r="M4" s="1026"/>
      <c r="N4" s="1026"/>
      <c r="O4" s="1026"/>
      <c r="P4" s="1026"/>
      <c r="Q4" s="1026"/>
      <c r="R4" s="1026" t="s">
        <v>572</v>
      </c>
      <c r="S4" s="1026"/>
      <c r="T4" s="1026"/>
      <c r="U4" s="1026"/>
      <c r="V4" s="1026"/>
      <c r="W4" s="1026"/>
      <c r="X4" s="1026"/>
      <c r="Y4" s="1026"/>
      <c r="Z4" s="1026"/>
      <c r="AA4" s="1026"/>
      <c r="AB4" s="1026"/>
      <c r="AC4" s="1026"/>
      <c r="AD4" s="1026" t="s">
        <v>573</v>
      </c>
      <c r="AE4" s="1026"/>
      <c r="AF4" s="1026"/>
      <c r="AG4" s="1026"/>
      <c r="AH4" s="1026"/>
      <c r="AI4" s="1026" t="s">
        <v>233</v>
      </c>
      <c r="AJ4" s="790"/>
      <c r="AK4" s="790"/>
      <c r="AL4" s="790"/>
    </row>
    <row r="5" spans="1:38" ht="15" thickBot="1" x14ac:dyDescent="0.25">
      <c r="A5" s="791" t="s">
        <v>574</v>
      </c>
      <c r="B5" s="793" t="s">
        <v>575</v>
      </c>
      <c r="C5" s="793" t="s">
        <v>350</v>
      </c>
      <c r="D5" s="793" t="s">
        <v>351</v>
      </c>
      <c r="E5" s="793" t="s">
        <v>352</v>
      </c>
      <c r="F5" s="793" t="s">
        <v>353</v>
      </c>
      <c r="G5" s="793" t="s">
        <v>354</v>
      </c>
      <c r="H5" s="793" t="s">
        <v>209</v>
      </c>
      <c r="I5" s="190" t="s">
        <v>355</v>
      </c>
      <c r="J5" s="572" t="s">
        <v>356</v>
      </c>
      <c r="K5" s="801" t="s">
        <v>215</v>
      </c>
      <c r="L5" s="801" t="s">
        <v>218</v>
      </c>
      <c r="M5" s="801" t="s">
        <v>576</v>
      </c>
      <c r="N5" s="801" t="s">
        <v>9</v>
      </c>
      <c r="O5" s="801" t="s">
        <v>222</v>
      </c>
      <c r="P5" s="801" t="s">
        <v>577</v>
      </c>
      <c r="Q5" s="802" t="s">
        <v>10</v>
      </c>
      <c r="R5" s="827" t="s">
        <v>225</v>
      </c>
      <c r="S5" s="797" t="s">
        <v>578</v>
      </c>
      <c r="T5" s="809" t="s">
        <v>579</v>
      </c>
      <c r="U5" s="79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38" ht="25.5" x14ac:dyDescent="0.2">
      <c r="A6" s="863"/>
      <c r="B6" s="864"/>
      <c r="C6" s="864"/>
      <c r="D6" s="864"/>
      <c r="E6" s="864"/>
      <c r="F6" s="864"/>
      <c r="G6" s="864"/>
      <c r="H6" s="864"/>
      <c r="I6" s="191" t="s">
        <v>353</v>
      </c>
      <c r="J6" s="261">
        <v>2025</v>
      </c>
      <c r="K6" s="673"/>
      <c r="L6" s="673"/>
      <c r="M6" s="673"/>
      <c r="N6" s="673"/>
      <c r="O6" s="673"/>
      <c r="P6" s="673"/>
      <c r="Q6" s="803"/>
      <c r="R6" s="828"/>
      <c r="S6" s="798"/>
      <c r="T6" s="810"/>
      <c r="U6" s="79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38" s="33" customFormat="1" ht="110.25" customHeight="1" x14ac:dyDescent="0.25">
      <c r="A7" s="881" t="s">
        <v>440</v>
      </c>
      <c r="B7" s="129" t="s">
        <v>441</v>
      </c>
      <c r="C7" s="129" t="s">
        <v>442</v>
      </c>
      <c r="D7" s="129" t="s">
        <v>443</v>
      </c>
      <c r="E7" s="129" t="s">
        <v>444</v>
      </c>
      <c r="F7" s="129" t="s">
        <v>445</v>
      </c>
      <c r="G7" s="192">
        <v>0.8</v>
      </c>
      <c r="H7" s="844" t="s">
        <v>446</v>
      </c>
      <c r="I7" s="844" t="s">
        <v>435</v>
      </c>
      <c r="J7" s="850">
        <v>0.4</v>
      </c>
      <c r="K7" s="1034" t="s">
        <v>1020</v>
      </c>
      <c r="L7" s="306" t="s">
        <v>1021</v>
      </c>
      <c r="M7" s="340" t="s">
        <v>1022</v>
      </c>
      <c r="N7" s="307" t="s">
        <v>1023</v>
      </c>
      <c r="O7" s="306" t="s">
        <v>643</v>
      </c>
      <c r="P7" s="306" t="s">
        <v>1192</v>
      </c>
      <c r="Q7" s="561" t="s">
        <v>1024</v>
      </c>
      <c r="R7" s="643"/>
      <c r="S7" s="599"/>
      <c r="T7" s="630"/>
      <c r="U7" s="1030"/>
      <c r="V7" s="1032"/>
      <c r="W7" s="1028"/>
      <c r="X7" s="399"/>
      <c r="Y7" s="400"/>
      <c r="Z7" s="401"/>
      <c r="AA7" s="399"/>
      <c r="AB7" s="400"/>
      <c r="AC7" s="401"/>
      <c r="AD7" s="396">
        <f>IFERROR(IF(T7&gt;=0.2,1,(T7*100%)/0.2),"-")</f>
        <v>0</v>
      </c>
      <c r="AE7" s="397" t="str">
        <f>IFERROR(IF(W7&gt;=N7,1,(W7*100%)/N7),"-")</f>
        <v>-</v>
      </c>
      <c r="AF7" s="397" t="str">
        <f>IFERROR(IF(Z7&gt;=N7,1,(Z7*100%)/N7),"-")</f>
        <v>-</v>
      </c>
      <c r="AG7" s="397" t="str">
        <f>IFERROR(IF(AC7&gt;=N7,1,(AC7*100%)/N7),"-")</f>
        <v>-</v>
      </c>
      <c r="AH7" s="398">
        <f>IFERROR(AVERAGE(AD7:AG7),"-")</f>
        <v>0</v>
      </c>
      <c r="AI7" s="98"/>
      <c r="AJ7" s="31"/>
      <c r="AK7" s="32"/>
      <c r="AL7" s="99"/>
    </row>
    <row r="8" spans="1:38" s="33" customFormat="1" ht="87.75" customHeight="1" x14ac:dyDescent="0.25">
      <c r="A8" s="882"/>
      <c r="B8" s="129" t="s">
        <v>448</v>
      </c>
      <c r="C8" s="129" t="s">
        <v>449</v>
      </c>
      <c r="D8" s="129" t="s">
        <v>450</v>
      </c>
      <c r="E8" s="129" t="s">
        <v>368</v>
      </c>
      <c r="F8" s="129" t="s">
        <v>451</v>
      </c>
      <c r="G8" s="129" t="s">
        <v>134</v>
      </c>
      <c r="H8" s="846"/>
      <c r="I8" s="846"/>
      <c r="J8" s="850"/>
      <c r="K8" s="841"/>
      <c r="L8" s="562" t="s">
        <v>1025</v>
      </c>
      <c r="M8" s="560" t="s">
        <v>1026</v>
      </c>
      <c r="N8" s="325">
        <v>0.5</v>
      </c>
      <c r="O8" s="562" t="s">
        <v>643</v>
      </c>
      <c r="P8" s="306" t="s">
        <v>1191</v>
      </c>
      <c r="Q8" s="563" t="s">
        <v>1024</v>
      </c>
      <c r="R8" s="642"/>
      <c r="S8" s="403"/>
      <c r="T8" s="644"/>
      <c r="U8" s="1031"/>
      <c r="V8" s="1033"/>
      <c r="W8" s="1029"/>
      <c r="X8" s="402"/>
      <c r="Y8" s="403"/>
      <c r="Z8" s="404"/>
      <c r="AA8" s="402"/>
      <c r="AB8" s="403"/>
      <c r="AC8" s="404"/>
      <c r="AD8" s="396">
        <f>IFERROR(IF(T8&gt;=N8,1,(T8*100%)/N8),"-")</f>
        <v>0</v>
      </c>
      <c r="AE8" s="397">
        <f>IFERROR(IF(W8&gt;=N8,1,(W8*100%)/N8),"-")</f>
        <v>0</v>
      </c>
      <c r="AF8" s="397">
        <f>IFERROR(IF(Z8&gt;=N8,1,(Z8*100%)/N8),"-")</f>
        <v>0</v>
      </c>
      <c r="AG8" s="397">
        <f>IFERROR(IF(AC8&gt;=N8,1,(AC8*100%)/N8),"-")</f>
        <v>0</v>
      </c>
      <c r="AH8" s="398">
        <f>IFERROR(AVERAGE(AD8:AG8),"-")</f>
        <v>0</v>
      </c>
      <c r="AI8" s="98"/>
      <c r="AJ8" s="31"/>
      <c r="AK8" s="32"/>
      <c r="AL8" s="99"/>
    </row>
    <row r="9" spans="1:38" ht="45.6" customHeight="1" thickBot="1" x14ac:dyDescent="0.25">
      <c r="A9" s="921" t="s">
        <v>607</v>
      </c>
      <c r="B9" s="865"/>
      <c r="C9" s="865"/>
      <c r="D9" s="865"/>
      <c r="E9" s="865"/>
      <c r="F9" s="865"/>
      <c r="G9" s="865"/>
      <c r="H9" s="865"/>
      <c r="I9" s="865"/>
      <c r="J9" s="865"/>
      <c r="K9" s="820"/>
      <c r="L9" s="820"/>
      <c r="M9" s="820"/>
      <c r="N9" s="820"/>
      <c r="O9" s="820"/>
      <c r="P9" s="821"/>
      <c r="Q9" s="315" t="s">
        <v>608</v>
      </c>
      <c r="R9" s="84"/>
      <c r="S9" s="68"/>
      <c r="T9" s="834" t="str">
        <f>IFERROR(AVERAGE(#REF!),"-")</f>
        <v>-</v>
      </c>
      <c r="U9" s="84"/>
      <c r="V9" s="68"/>
      <c r="W9" s="834" t="str">
        <f>IFERROR(AVERAGE(#REF!),"-")</f>
        <v>-</v>
      </c>
      <c r="X9" s="84"/>
      <c r="Y9" s="68"/>
      <c r="Z9" s="834" t="str">
        <f>IFERROR(AVERAGE(#REF!),"-")</f>
        <v>-</v>
      </c>
      <c r="AA9" s="84"/>
      <c r="AB9" s="68"/>
      <c r="AC9" s="834" t="str">
        <f>IFERROR(AVERAGE(#REF!),"-")</f>
        <v>-</v>
      </c>
      <c r="AD9" s="105">
        <f>+AVERAGE(AD7:AD8)</f>
        <v>0</v>
      </c>
      <c r="AE9" s="106" t="str">
        <f>IFERROR(AVERAGE(#REF!),"-")</f>
        <v>-</v>
      </c>
      <c r="AF9" s="106" t="str">
        <f>IFERROR(AVERAGE(#REF!),"-")</f>
        <v>-</v>
      </c>
      <c r="AG9" s="51" t="str">
        <f>IFERROR(AVERAGE(#REF!),"-")</f>
        <v>-</v>
      </c>
      <c r="AH9" s="835" t="str">
        <f>IFERROR(AVERAGE(#REF!),"-")</f>
        <v>-</v>
      </c>
      <c r="AI9" s="100"/>
      <c r="AJ9" s="101"/>
      <c r="AK9" s="102"/>
      <c r="AL9" s="103"/>
    </row>
    <row r="10" spans="1:38" ht="26.25" thickBot="1" x14ac:dyDescent="0.25">
      <c r="R10" s="109"/>
      <c r="S10" s="120" t="s">
        <v>609</v>
      </c>
      <c r="T10" s="814"/>
      <c r="U10" s="109"/>
      <c r="V10" s="120" t="s">
        <v>610</v>
      </c>
      <c r="W10" s="814"/>
      <c r="X10" s="108"/>
      <c r="Y10" s="122" t="s">
        <v>611</v>
      </c>
      <c r="Z10" s="814"/>
      <c r="AA10" s="109"/>
      <c r="AB10" s="120" t="s">
        <v>612</v>
      </c>
      <c r="AC10" s="814"/>
      <c r="AD10" s="107"/>
      <c r="AE10" s="108"/>
      <c r="AF10" s="109"/>
      <c r="AG10" s="95" t="s">
        <v>613</v>
      </c>
      <c r="AH10" s="808"/>
    </row>
    <row r="11" spans="1:38" ht="15" x14ac:dyDescent="0.2">
      <c r="M11" s="197"/>
      <c r="N11" s="197"/>
      <c r="O11" s="197"/>
      <c r="P11" s="193"/>
      <c r="Q11" s="194"/>
      <c r="T11" s="49"/>
      <c r="Z11" s="49"/>
    </row>
    <row r="12" spans="1:38" ht="15" x14ac:dyDescent="0.25">
      <c r="M12"/>
      <c r="N12"/>
      <c r="O12"/>
      <c r="P12" s="162"/>
      <c r="Q12" s="196"/>
      <c r="T12" s="49"/>
      <c r="Z12" s="49"/>
    </row>
    <row r="13" spans="1:38" ht="15" x14ac:dyDescent="0.25">
      <c r="M13"/>
      <c r="N13"/>
      <c r="O13"/>
      <c r="P13" s="162"/>
      <c r="Q13" s="196"/>
      <c r="T13" s="49"/>
      <c r="Z13" s="49"/>
    </row>
    <row r="14" spans="1:38" ht="15" x14ac:dyDescent="0.25">
      <c r="M14"/>
      <c r="N14"/>
      <c r="O14"/>
      <c r="P14" s="162"/>
      <c r="Q14" s="196"/>
      <c r="T14" s="49"/>
      <c r="Z14" s="49"/>
    </row>
    <row r="15" spans="1:38" ht="15" x14ac:dyDescent="0.25">
      <c r="M15"/>
      <c r="N15"/>
      <c r="O15"/>
      <c r="P15" s="162"/>
      <c r="Q15" s="196"/>
      <c r="T15" s="49"/>
      <c r="Z15" s="49"/>
    </row>
    <row r="16" spans="1:38" ht="15" x14ac:dyDescent="0.25">
      <c r="M16"/>
      <c r="N16"/>
      <c r="O16"/>
      <c r="P16" s="162"/>
      <c r="Q16" s="196"/>
      <c r="T16" s="49"/>
      <c r="Z16" s="49"/>
    </row>
    <row r="17" spans="13:26" ht="15" x14ac:dyDescent="0.25">
      <c r="M17"/>
      <c r="N17"/>
      <c r="O17"/>
      <c r="P17" s="162"/>
      <c r="Q17" s="196"/>
      <c r="T17" s="49"/>
      <c r="Z17" s="49"/>
    </row>
    <row r="18" spans="13:26" ht="15" x14ac:dyDescent="0.25">
      <c r="M18"/>
      <c r="N18"/>
      <c r="O18"/>
      <c r="P18" s="162"/>
      <c r="Q18" s="196"/>
      <c r="T18" s="49"/>
      <c r="Z18" s="49"/>
    </row>
    <row r="19" spans="13:26" x14ac:dyDescent="0.2">
      <c r="T19" s="49"/>
      <c r="Z19" s="49"/>
    </row>
    <row r="20" spans="13:26" x14ac:dyDescent="0.2">
      <c r="Q20" s="195"/>
      <c r="T20" s="49"/>
      <c r="W20" s="49"/>
      <c r="Z20" s="49"/>
    </row>
    <row r="21" spans="13:26" x14ac:dyDescent="0.2">
      <c r="Q21" s="49"/>
      <c r="T21" s="49"/>
      <c r="W21" s="49"/>
      <c r="Z21" s="49"/>
    </row>
  </sheetData>
  <mergeCells count="55">
    <mergeCell ref="A7:A8"/>
    <mergeCell ref="H7:H8"/>
    <mergeCell ref="I7:I8"/>
    <mergeCell ref="J7:J8"/>
    <mergeCell ref="K7:K8"/>
    <mergeCell ref="Z9:Z10"/>
    <mergeCell ref="AC9:AC10"/>
    <mergeCell ref="AH9:AH10"/>
    <mergeCell ref="A9:P9"/>
    <mergeCell ref="T9:T10"/>
    <mergeCell ref="W9:W10"/>
    <mergeCell ref="W7:W8"/>
    <mergeCell ref="U7:U8"/>
    <mergeCell ref="V7:V8"/>
    <mergeCell ref="AD5:AH5"/>
    <mergeCell ref="Y5:Y6"/>
    <mergeCell ref="X5:X6"/>
    <mergeCell ref="AA5:AA6"/>
    <mergeCell ref="AB5:AB6"/>
    <mergeCell ref="AC5:AC6"/>
    <mergeCell ref="M5:M6"/>
    <mergeCell ref="N5:N6"/>
    <mergeCell ref="O5:O6"/>
    <mergeCell ref="P5:P6"/>
    <mergeCell ref="Z5:Z6"/>
    <mergeCell ref="Q5:Q6"/>
    <mergeCell ref="S5:S6"/>
    <mergeCell ref="T5:T6"/>
    <mergeCell ref="U5:U6"/>
    <mergeCell ref="V5:V6"/>
    <mergeCell ref="W5:W6"/>
    <mergeCell ref="A1:B1"/>
    <mergeCell ref="AJ1:AL2"/>
    <mergeCell ref="A2:B3"/>
    <mergeCell ref="C2:C3"/>
    <mergeCell ref="D2:AI2"/>
    <mergeCell ref="D3:AI3"/>
    <mergeCell ref="AJ3:AL3"/>
    <mergeCell ref="C1:AI1"/>
    <mergeCell ref="A4:J4"/>
    <mergeCell ref="K4:Q4"/>
    <mergeCell ref="R4:AC4"/>
    <mergeCell ref="AD4:AH4"/>
    <mergeCell ref="AI4:AL5"/>
    <mergeCell ref="A5:A6"/>
    <mergeCell ref="B5:B6"/>
    <mergeCell ref="C5:C6"/>
    <mergeCell ref="D5:D6"/>
    <mergeCell ref="E5:E6"/>
    <mergeCell ref="R5:R6"/>
    <mergeCell ref="F5:F6"/>
    <mergeCell ref="G5:G6"/>
    <mergeCell ref="H5:H6"/>
    <mergeCell ref="K5:K6"/>
    <mergeCell ref="L5:L6"/>
  </mergeCells>
  <conditionalFormatting sqref="AD7:AH8">
    <cfRule type="cellIs" dxfId="29" priority="1" operator="lessThan">
      <formula>0.6</formula>
    </cfRule>
    <cfRule type="cellIs" dxfId="28" priority="2" operator="between">
      <formula>60%</formula>
      <formula>79%</formula>
    </cfRule>
    <cfRule type="cellIs" dxfId="27" priority="3" operator="between">
      <formula>80%</formula>
      <formula>100%</formula>
    </cfRule>
  </conditionalFormatting>
  <conditionalFormatting sqref="AH9">
    <cfRule type="cellIs" dxfId="26" priority="4" operator="lessThan">
      <formula>0.6</formula>
    </cfRule>
    <cfRule type="cellIs" dxfId="25" priority="5" operator="between">
      <formula>60%</formula>
      <formula>79%</formula>
    </cfRule>
    <cfRule type="cellIs" dxfId="24" priority="6" operator="between">
      <formula>80%</formula>
      <formula>100%</formula>
    </cfRule>
  </conditionalFormatting>
  <pageMargins left="0.7" right="0.7" top="0.75" bottom="0.75" header="0.3" footer="0.3"/>
  <pageSetup paperSize="9" orientation="portrait"/>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C4BDF-27A7-42C2-B49F-2DA31BB45D7D}">
  <dimension ref="A1:AL27"/>
  <sheetViews>
    <sheetView topLeftCell="I2" zoomScale="70" zoomScaleNormal="70" workbookViewId="0">
      <selection activeCell="R7" sqref="R7:T14"/>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7.140625" style="28" customWidth="1"/>
    <col min="8" max="9" width="31" style="28" customWidth="1"/>
    <col min="10" max="10" width="14" style="28" customWidth="1"/>
    <col min="11" max="11" width="37.140625" style="28" customWidth="1"/>
    <col min="12" max="12" width="16.85546875" style="28" customWidth="1"/>
    <col min="13" max="13" width="35.140625" style="28" customWidth="1"/>
    <col min="14" max="16" width="16.5703125" style="28" customWidth="1"/>
    <col min="17" max="17" width="19.42578125" style="28" customWidth="1"/>
    <col min="18" max="18" width="27.140625" style="28" customWidth="1"/>
    <col min="19" max="19" width="36.14062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9.140625" style="28"/>
    <col min="40" max="40" width="11.42578125" style="28" customWidth="1"/>
    <col min="41" max="16384" width="11.42578125" style="28"/>
  </cols>
  <sheetData>
    <row r="1" spans="1:38" ht="75.75" customHeight="1" x14ac:dyDescent="0.2">
      <c r="A1" s="780" t="s">
        <v>566</v>
      </c>
      <c r="B1" s="780"/>
      <c r="C1" s="781" t="s">
        <v>0</v>
      </c>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781" t="s">
        <v>1027</v>
      </c>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3"/>
      <c r="AJ3" s="788">
        <v>45560</v>
      </c>
      <c r="AK3" s="789"/>
      <c r="AL3" s="789"/>
    </row>
    <row r="4" spans="1:38" ht="32.25" customHeight="1" thickBot="1" x14ac:dyDescent="0.25">
      <c r="A4" s="847" t="s">
        <v>570</v>
      </c>
      <c r="B4" s="848"/>
      <c r="C4" s="848"/>
      <c r="D4" s="848"/>
      <c r="E4" s="848"/>
      <c r="F4" s="848"/>
      <c r="G4" s="848"/>
      <c r="H4" s="848"/>
      <c r="I4" s="848"/>
      <c r="J4" s="848"/>
      <c r="K4" s="790" t="s">
        <v>571</v>
      </c>
      <c r="L4" s="790"/>
      <c r="M4" s="790"/>
      <c r="N4" s="790"/>
      <c r="O4" s="790"/>
      <c r="P4" s="790"/>
      <c r="Q4" s="790"/>
      <c r="R4" s="916"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15" thickBot="1" x14ac:dyDescent="0.25">
      <c r="A5" s="791" t="s">
        <v>574</v>
      </c>
      <c r="B5" s="793" t="s">
        <v>575</v>
      </c>
      <c r="C5" s="793" t="s">
        <v>350</v>
      </c>
      <c r="D5" s="793" t="s">
        <v>351</v>
      </c>
      <c r="E5" s="793" t="s">
        <v>352</v>
      </c>
      <c r="F5" s="793" t="s">
        <v>353</v>
      </c>
      <c r="G5" s="793" t="s">
        <v>354</v>
      </c>
      <c r="H5" s="793" t="s">
        <v>209</v>
      </c>
      <c r="I5" s="190" t="s">
        <v>355</v>
      </c>
      <c r="J5" s="572" t="s">
        <v>356</v>
      </c>
      <c r="K5" s="1004" t="s">
        <v>215</v>
      </c>
      <c r="L5" s="801" t="s">
        <v>218</v>
      </c>
      <c r="M5" s="801" t="s">
        <v>576</v>
      </c>
      <c r="N5" s="801" t="s">
        <v>9</v>
      </c>
      <c r="O5" s="801" t="s">
        <v>222</v>
      </c>
      <c r="P5" s="801" t="s">
        <v>577</v>
      </c>
      <c r="Q5" s="1051" t="s">
        <v>10</v>
      </c>
      <c r="R5" s="829" t="s">
        <v>225</v>
      </c>
      <c r="S5" s="797" t="s">
        <v>578</v>
      </c>
      <c r="T5" s="809" t="s">
        <v>579</v>
      </c>
      <c r="U5" s="827" t="s">
        <v>225</v>
      </c>
      <c r="V5" s="797" t="s">
        <v>578</v>
      </c>
      <c r="W5" s="1043" t="s">
        <v>580</v>
      </c>
      <c r="X5" s="829" t="s">
        <v>225</v>
      </c>
      <c r="Y5" s="797" t="s">
        <v>578</v>
      </c>
      <c r="Z5" s="809" t="s">
        <v>581</v>
      </c>
      <c r="AA5" s="827" t="s">
        <v>225</v>
      </c>
      <c r="AB5" s="797" t="s">
        <v>578</v>
      </c>
      <c r="AC5" s="809" t="s">
        <v>582</v>
      </c>
      <c r="AD5" s="811" t="s">
        <v>12</v>
      </c>
      <c r="AE5" s="812"/>
      <c r="AF5" s="812"/>
      <c r="AG5" s="812"/>
      <c r="AH5" s="812"/>
      <c r="AI5" s="790"/>
      <c r="AJ5" s="790"/>
      <c r="AK5" s="790"/>
      <c r="AL5" s="790"/>
    </row>
    <row r="6" spans="1:38" ht="25.5" x14ac:dyDescent="0.2">
      <c r="A6" s="863"/>
      <c r="B6" s="864"/>
      <c r="C6" s="864"/>
      <c r="D6" s="864"/>
      <c r="E6" s="864"/>
      <c r="F6" s="864"/>
      <c r="G6" s="864"/>
      <c r="H6" s="864"/>
      <c r="I6" s="191" t="s">
        <v>353</v>
      </c>
      <c r="J6" s="600">
        <v>2025</v>
      </c>
      <c r="K6" s="1038"/>
      <c r="L6" s="908"/>
      <c r="M6" s="908"/>
      <c r="N6" s="908"/>
      <c r="O6" s="908"/>
      <c r="P6" s="908"/>
      <c r="Q6" s="1052"/>
      <c r="R6" s="830"/>
      <c r="S6" s="798"/>
      <c r="T6" s="810"/>
      <c r="U6" s="828"/>
      <c r="V6" s="798"/>
      <c r="W6" s="1044"/>
      <c r="X6" s="1041"/>
      <c r="Y6" s="1042"/>
      <c r="Z6" s="1040"/>
      <c r="AA6" s="1039"/>
      <c r="AB6" s="1042"/>
      <c r="AC6" s="1040"/>
      <c r="AD6" s="542" t="s">
        <v>583</v>
      </c>
      <c r="AE6" s="543" t="s">
        <v>584</v>
      </c>
      <c r="AF6" s="543" t="s">
        <v>585</v>
      </c>
      <c r="AG6" s="543" t="s">
        <v>586</v>
      </c>
      <c r="AH6" s="540" t="s">
        <v>21</v>
      </c>
      <c r="AI6" s="198" t="s">
        <v>587</v>
      </c>
      <c r="AJ6" s="199" t="s">
        <v>588</v>
      </c>
      <c r="AK6" s="199" t="s">
        <v>589</v>
      </c>
      <c r="AL6" s="200" t="s">
        <v>590</v>
      </c>
    </row>
    <row r="7" spans="1:38" s="33" customFormat="1" ht="92.25" customHeight="1" x14ac:dyDescent="0.25">
      <c r="A7" s="881" t="s">
        <v>482</v>
      </c>
      <c r="B7" s="844" t="s">
        <v>503</v>
      </c>
      <c r="C7" s="844" t="s">
        <v>504</v>
      </c>
      <c r="D7" s="817" t="s">
        <v>505</v>
      </c>
      <c r="E7" s="817" t="s">
        <v>506</v>
      </c>
      <c r="F7" s="817" t="s">
        <v>507</v>
      </c>
      <c r="G7" s="817">
        <v>70</v>
      </c>
      <c r="H7" s="906" t="s">
        <v>508</v>
      </c>
      <c r="I7" s="906" t="s">
        <v>509</v>
      </c>
      <c r="J7" s="1045">
        <v>0.3</v>
      </c>
      <c r="K7" s="601" t="s">
        <v>1028</v>
      </c>
      <c r="L7" s="306" t="s">
        <v>1029</v>
      </c>
      <c r="M7" s="484" t="s">
        <v>1030</v>
      </c>
      <c r="N7" s="306">
        <v>0.8</v>
      </c>
      <c r="O7" s="306" t="s">
        <v>653</v>
      </c>
      <c r="P7" s="484" t="s">
        <v>1031</v>
      </c>
      <c r="Q7" s="598" t="s">
        <v>1032</v>
      </c>
      <c r="R7" s="612"/>
      <c r="S7" s="50"/>
      <c r="T7" s="80"/>
      <c r="U7" s="612"/>
      <c r="V7" s="599"/>
      <c r="W7" s="621"/>
      <c r="X7" s="622"/>
      <c r="Y7" s="623"/>
      <c r="Z7" s="621"/>
      <c r="AA7" s="622"/>
      <c r="AB7" s="623"/>
      <c r="AC7" s="621"/>
      <c r="AD7" s="626" t="s">
        <v>102</v>
      </c>
      <c r="AE7" s="619">
        <f>IFERROR(IF(W7&gt;=N7,1,(W7*100%)/N7),"-")</f>
        <v>0</v>
      </c>
      <c r="AF7" s="619">
        <f>IFERROR(IF(Z7&gt;=N7,1,(Z7*100%)/N7),"-")</f>
        <v>0</v>
      </c>
      <c r="AG7" s="619">
        <f>IFERROR(IF(AC7&gt;=N7,1,(AC7*100%)/N7),"-")</f>
        <v>0</v>
      </c>
      <c r="AH7" s="620">
        <f t="shared" ref="AH7:AH14" si="0">IFERROR(AVERAGE(AD7:AG7),"-")</f>
        <v>0</v>
      </c>
      <c r="AI7" s="541"/>
      <c r="AJ7" s="31"/>
      <c r="AK7" s="32"/>
      <c r="AL7" s="99"/>
    </row>
    <row r="8" spans="1:38" s="33" customFormat="1" ht="75.75" customHeight="1" x14ac:dyDescent="0.25">
      <c r="A8" s="924"/>
      <c r="B8" s="845"/>
      <c r="C8" s="845"/>
      <c r="D8" s="923"/>
      <c r="E8" s="923"/>
      <c r="F8" s="923"/>
      <c r="G8" s="923"/>
      <c r="H8" s="906"/>
      <c r="I8" s="906"/>
      <c r="J8" s="1046"/>
      <c r="K8" s="601" t="s">
        <v>1033</v>
      </c>
      <c r="L8" s="306" t="s">
        <v>1034</v>
      </c>
      <c r="M8" s="306" t="s">
        <v>1035</v>
      </c>
      <c r="N8" s="450">
        <v>2</v>
      </c>
      <c r="O8" s="306" t="s">
        <v>653</v>
      </c>
      <c r="P8" s="306" t="s">
        <v>1036</v>
      </c>
      <c r="Q8" s="598" t="s">
        <v>1032</v>
      </c>
      <c r="R8" s="612"/>
      <c r="S8" s="50"/>
      <c r="T8" s="80"/>
      <c r="U8" s="612"/>
      <c r="V8" s="599"/>
      <c r="W8" s="621"/>
      <c r="X8" s="622"/>
      <c r="Y8" s="623"/>
      <c r="Z8" s="621"/>
      <c r="AA8" s="624"/>
      <c r="AB8" s="625"/>
      <c r="AC8" s="614"/>
      <c r="AD8" s="626" t="s">
        <v>102</v>
      </c>
      <c r="AE8" s="619"/>
      <c r="AF8" s="619"/>
      <c r="AG8" s="619"/>
      <c r="AH8" s="620" t="str">
        <f t="shared" si="0"/>
        <v>-</v>
      </c>
      <c r="AI8" s="541"/>
      <c r="AJ8" s="31"/>
      <c r="AK8" s="32"/>
      <c r="AL8" s="99"/>
    </row>
    <row r="9" spans="1:38" s="33" customFormat="1" ht="61.5" customHeight="1" x14ac:dyDescent="0.25">
      <c r="A9" s="924"/>
      <c r="B9" s="845"/>
      <c r="C9" s="845"/>
      <c r="D9" s="818"/>
      <c r="E9" s="818"/>
      <c r="F9" s="818"/>
      <c r="G9" s="818"/>
      <c r="H9" s="906"/>
      <c r="I9" s="906"/>
      <c r="J9" s="1046"/>
      <c r="K9" s="601" t="s">
        <v>1038</v>
      </c>
      <c r="L9" s="306" t="s">
        <v>1039</v>
      </c>
      <c r="M9" s="306" t="s">
        <v>1040</v>
      </c>
      <c r="N9" s="450">
        <v>1</v>
      </c>
      <c r="O9" s="306" t="s">
        <v>849</v>
      </c>
      <c r="P9" s="484" t="s">
        <v>1039</v>
      </c>
      <c r="Q9" s="598" t="s">
        <v>1041</v>
      </c>
      <c r="R9" s="612"/>
      <c r="S9" s="637"/>
      <c r="T9" s="634"/>
      <c r="U9" s="612"/>
      <c r="V9" s="599"/>
      <c r="W9" s="621"/>
      <c r="X9" s="622"/>
      <c r="Y9" s="623"/>
      <c r="Z9" s="621"/>
      <c r="AA9" s="622"/>
      <c r="AB9" s="623"/>
      <c r="AC9" s="621"/>
      <c r="AD9" s="25">
        <f>IFERROR(IF(T9&gt;=N9,1,(T9*100%)/N9),"-")</f>
        <v>0</v>
      </c>
      <c r="AE9" s="619"/>
      <c r="AF9" s="619"/>
      <c r="AG9" s="619"/>
      <c r="AH9" s="620">
        <f t="shared" si="0"/>
        <v>0</v>
      </c>
      <c r="AI9" s="541"/>
      <c r="AJ9" s="31"/>
      <c r="AK9" s="32"/>
      <c r="AL9" s="99"/>
    </row>
    <row r="10" spans="1:38" s="33" customFormat="1" ht="81" customHeight="1" x14ac:dyDescent="0.25">
      <c r="A10" s="924"/>
      <c r="B10" s="845"/>
      <c r="C10" s="845"/>
      <c r="D10" s="269"/>
      <c r="E10" s="269"/>
      <c r="F10" s="269"/>
      <c r="G10" s="269"/>
      <c r="H10" s="906"/>
      <c r="I10" s="906"/>
      <c r="J10" s="1046"/>
      <c r="K10" s="601" t="s">
        <v>1042</v>
      </c>
      <c r="L10" s="306" t="s">
        <v>1043</v>
      </c>
      <c r="M10" s="306" t="s">
        <v>1044</v>
      </c>
      <c r="N10" s="306">
        <v>0.8</v>
      </c>
      <c r="O10" s="306" t="s">
        <v>594</v>
      </c>
      <c r="P10" s="484" t="s">
        <v>1045</v>
      </c>
      <c r="Q10" s="598" t="s">
        <v>1041</v>
      </c>
      <c r="R10" s="612"/>
      <c r="S10" s="637"/>
      <c r="T10" s="635"/>
      <c r="U10" s="612"/>
      <c r="V10" s="599"/>
      <c r="W10" s="621"/>
      <c r="X10" s="622"/>
      <c r="Y10" s="623"/>
      <c r="Z10" s="621"/>
      <c r="AA10" s="622"/>
      <c r="AB10" s="623"/>
      <c r="AC10" s="621"/>
      <c r="AD10" s="626" t="s">
        <v>102</v>
      </c>
      <c r="AE10" s="619"/>
      <c r="AF10" s="619"/>
      <c r="AG10" s="619"/>
      <c r="AH10" s="620" t="str">
        <f t="shared" si="0"/>
        <v>-</v>
      </c>
      <c r="AI10" s="541"/>
      <c r="AJ10" s="31"/>
      <c r="AK10" s="32"/>
      <c r="AL10" s="99"/>
    </row>
    <row r="11" spans="1:38" s="33" customFormat="1" ht="65.25" customHeight="1" x14ac:dyDescent="0.25">
      <c r="A11" s="924"/>
      <c r="B11" s="845"/>
      <c r="C11" s="845"/>
      <c r="D11" s="274" t="s">
        <v>511</v>
      </c>
      <c r="E11" s="274" t="s">
        <v>512</v>
      </c>
      <c r="F11" s="274" t="s">
        <v>513</v>
      </c>
      <c r="G11" s="274">
        <v>55</v>
      </c>
      <c r="H11" s="906"/>
      <c r="I11" s="906"/>
      <c r="J11" s="1046"/>
      <c r="K11" s="601" t="s">
        <v>1046</v>
      </c>
      <c r="L11" s="306" t="s">
        <v>1047</v>
      </c>
      <c r="M11" s="306" t="s">
        <v>1037</v>
      </c>
      <c r="N11" s="306">
        <v>0.9</v>
      </c>
      <c r="O11" s="306" t="s">
        <v>653</v>
      </c>
      <c r="P11" s="306" t="s">
        <v>1048</v>
      </c>
      <c r="Q11" s="598" t="s">
        <v>1032</v>
      </c>
      <c r="R11" s="612"/>
      <c r="S11" s="50"/>
      <c r="T11" s="80"/>
      <c r="U11" s="402"/>
      <c r="V11" s="403"/>
      <c r="W11" s="614"/>
      <c r="X11" s="615"/>
      <c r="Y11" s="616"/>
      <c r="Z11" s="617"/>
      <c r="AA11" s="615"/>
      <c r="AB11" s="616"/>
      <c r="AC11" s="618"/>
      <c r="AD11" s="626" t="s">
        <v>102</v>
      </c>
      <c r="AE11" s="619"/>
      <c r="AF11" s="619"/>
      <c r="AG11" s="619"/>
      <c r="AH11" s="620" t="str">
        <f t="shared" si="0"/>
        <v>-</v>
      </c>
      <c r="AI11" s="541"/>
      <c r="AJ11" s="31"/>
      <c r="AK11" s="32"/>
      <c r="AL11" s="99"/>
    </row>
    <row r="12" spans="1:38" s="33" customFormat="1" ht="57" customHeight="1" x14ac:dyDescent="0.25">
      <c r="A12" s="881" t="s">
        <v>547</v>
      </c>
      <c r="B12" s="844" t="s">
        <v>548</v>
      </c>
      <c r="C12" s="844" t="s">
        <v>549</v>
      </c>
      <c r="D12" s="1035" t="s">
        <v>562</v>
      </c>
      <c r="E12" s="844" t="s">
        <v>551</v>
      </c>
      <c r="F12" s="844" t="s">
        <v>1049</v>
      </c>
      <c r="G12" s="1047">
        <v>2.86</v>
      </c>
      <c r="H12" s="817" t="s">
        <v>563</v>
      </c>
      <c r="I12" s="817" t="s">
        <v>564</v>
      </c>
      <c r="J12" s="1045">
        <v>0.5</v>
      </c>
      <c r="K12" s="602" t="s">
        <v>1158</v>
      </c>
      <c r="L12" s="331" t="s">
        <v>1050</v>
      </c>
      <c r="M12" s="408" t="s">
        <v>1051</v>
      </c>
      <c r="N12" s="539">
        <v>1</v>
      </c>
      <c r="O12" s="331" t="s">
        <v>1052</v>
      </c>
      <c r="P12" s="331" t="s">
        <v>1053</v>
      </c>
      <c r="Q12" s="608" t="s">
        <v>1054</v>
      </c>
      <c r="R12" s="498"/>
      <c r="S12" s="428"/>
      <c r="T12" s="636"/>
      <c r="U12" s="429"/>
      <c r="V12" s="428"/>
      <c r="W12" s="548"/>
      <c r="X12" s="498"/>
      <c r="Y12" s="428"/>
      <c r="Z12" s="430"/>
      <c r="AA12" s="429"/>
      <c r="AB12" s="428"/>
      <c r="AC12" s="430"/>
      <c r="AD12" s="25">
        <f>IFERROR(IF(T12&gt;=N12,1,(T12*100%)/N12),"-")</f>
        <v>0</v>
      </c>
      <c r="AE12" s="25" t="s">
        <v>102</v>
      </c>
      <c r="AF12" s="25" t="s">
        <v>102</v>
      </c>
      <c r="AG12" s="25" t="s">
        <v>102</v>
      </c>
      <c r="AH12" s="94">
        <f t="shared" si="0"/>
        <v>0</v>
      </c>
      <c r="AI12" s="541"/>
      <c r="AJ12" s="31"/>
      <c r="AK12" s="32"/>
      <c r="AL12" s="99"/>
    </row>
    <row r="13" spans="1:38" s="33" customFormat="1" ht="93" customHeight="1" x14ac:dyDescent="0.25">
      <c r="A13" s="924"/>
      <c r="B13" s="845"/>
      <c r="C13" s="845"/>
      <c r="D13" s="1036"/>
      <c r="E13" s="845"/>
      <c r="F13" s="845"/>
      <c r="G13" s="1048"/>
      <c r="H13" s="923"/>
      <c r="I13" s="923"/>
      <c r="J13" s="1046"/>
      <c r="K13" s="603" t="s">
        <v>1055</v>
      </c>
      <c r="L13" s="6" t="s">
        <v>1056</v>
      </c>
      <c r="M13" s="297" t="s">
        <v>1057</v>
      </c>
      <c r="N13" s="433">
        <v>0.25</v>
      </c>
      <c r="O13" s="6" t="s">
        <v>643</v>
      </c>
      <c r="P13" s="6" t="s">
        <v>1058</v>
      </c>
      <c r="Q13" s="609" t="s">
        <v>1054</v>
      </c>
      <c r="R13" s="498"/>
      <c r="S13" s="428"/>
      <c r="T13" s="430"/>
      <c r="U13" s="429"/>
      <c r="V13" s="428"/>
      <c r="W13" s="548"/>
      <c r="X13" s="498"/>
      <c r="Y13" s="428"/>
      <c r="Z13" s="430"/>
      <c r="AA13" s="429"/>
      <c r="AB13" s="428"/>
      <c r="AC13" s="430"/>
      <c r="AD13" s="25">
        <f>IFERROR(IF(T13&gt;=N13,1,(T13*100%)/N13),"-")</f>
        <v>0</v>
      </c>
      <c r="AE13" s="25">
        <f>IFERROR(IF(W13&gt;=N13,1,(W13*100%)/N13),"-")</f>
        <v>0</v>
      </c>
      <c r="AF13" s="25">
        <f>IFERROR(IF(Z13&gt;=N13,1,(Z13*100%)/N13),"-")</f>
        <v>0</v>
      </c>
      <c r="AG13" s="25">
        <f>IFERROR(IF(AC13&gt;=N13,1,(AC13*100%)/N13),"-")</f>
        <v>0</v>
      </c>
      <c r="AH13" s="94">
        <f t="shared" si="0"/>
        <v>0</v>
      </c>
      <c r="AI13" s="98"/>
      <c r="AJ13" s="31"/>
      <c r="AK13" s="32"/>
      <c r="AL13" s="99"/>
    </row>
    <row r="14" spans="1:38" s="33" customFormat="1" ht="85.5" customHeight="1" thickBot="1" x14ac:dyDescent="0.3">
      <c r="A14" s="882"/>
      <c r="B14" s="846"/>
      <c r="C14" s="846"/>
      <c r="D14" s="1037"/>
      <c r="E14" s="846"/>
      <c r="F14" s="846"/>
      <c r="G14" s="1049"/>
      <c r="H14" s="818"/>
      <c r="I14" s="818"/>
      <c r="J14" s="1050"/>
      <c r="K14" s="604" t="s">
        <v>1059</v>
      </c>
      <c r="L14" s="605" t="s">
        <v>853</v>
      </c>
      <c r="M14" s="606" t="s">
        <v>1060</v>
      </c>
      <c r="N14" s="607">
        <v>1</v>
      </c>
      <c r="O14" s="605" t="s">
        <v>594</v>
      </c>
      <c r="P14" s="605" t="s">
        <v>1061</v>
      </c>
      <c r="Q14" s="610" t="s">
        <v>1054</v>
      </c>
      <c r="R14" s="342"/>
      <c r="S14" s="50"/>
      <c r="T14" s="80"/>
      <c r="U14" s="298"/>
      <c r="V14" s="50"/>
      <c r="W14" s="549"/>
      <c r="X14" s="342"/>
      <c r="Y14" s="50"/>
      <c r="Z14" s="80"/>
      <c r="AA14" s="298"/>
      <c r="AB14" s="50"/>
      <c r="AC14" s="80"/>
      <c r="AD14" s="25" t="s">
        <v>102</v>
      </c>
      <c r="AE14" s="25">
        <f>IFERROR(IF(W14&gt;=N14,1,(W14*100%)/N14),"-")</f>
        <v>0</v>
      </c>
      <c r="AF14" s="25">
        <f>IFERROR(IF(Z14&gt;=N14,1,(Z14*100%)/N14),"-")</f>
        <v>0</v>
      </c>
      <c r="AG14" s="25">
        <f>IFERROR(IF(AC14&gt;=N14,1,(AC14*100%)/N14),"-")</f>
        <v>0</v>
      </c>
      <c r="AH14" s="94">
        <f t="shared" si="0"/>
        <v>0</v>
      </c>
      <c r="AI14" s="98"/>
      <c r="AJ14" s="31"/>
      <c r="AK14" s="32"/>
      <c r="AL14" s="99"/>
    </row>
    <row r="15" spans="1:38" ht="45.6" customHeight="1" thickBot="1" x14ac:dyDescent="0.25">
      <c r="A15" s="921" t="s">
        <v>607</v>
      </c>
      <c r="B15" s="865"/>
      <c r="C15" s="865"/>
      <c r="D15" s="865"/>
      <c r="E15" s="865"/>
      <c r="F15" s="865"/>
      <c r="G15" s="865"/>
      <c r="H15" s="865"/>
      <c r="I15" s="865"/>
      <c r="J15" s="865"/>
      <c r="K15" s="820"/>
      <c r="L15" s="820"/>
      <c r="M15" s="820"/>
      <c r="N15" s="820"/>
      <c r="O15" s="820"/>
      <c r="P15" s="821"/>
      <c r="Q15" s="611" t="s">
        <v>608</v>
      </c>
      <c r="R15" s="613"/>
      <c r="S15" s="68"/>
      <c r="T15" s="834" t="str">
        <f>IFERROR(AVERAGE(T7:T7),"-")</f>
        <v>-</v>
      </c>
      <c r="U15" s="84"/>
      <c r="V15" s="68"/>
      <c r="W15" s="834" t="str">
        <f>IFERROR(AVERAGE(W7:W7),"-")</f>
        <v>-</v>
      </c>
      <c r="X15" s="316"/>
      <c r="Y15" s="317"/>
      <c r="Z15" s="813" t="str">
        <f>IFERROR(AVERAGE(Z7:Z7),"-")</f>
        <v>-</v>
      </c>
      <c r="AA15" s="84"/>
      <c r="AB15" s="68"/>
      <c r="AC15" s="834" t="str">
        <f>IFERROR(AVERAGE(AC7:AC7),"-")</f>
        <v>-</v>
      </c>
      <c r="AD15" s="105">
        <f>IFERROR(AVERAGE(AD7:AD14),"-")</f>
        <v>0</v>
      </c>
      <c r="AE15" s="106">
        <f>IFERROR(AVERAGE(AE7:AE14),"-")</f>
        <v>0</v>
      </c>
      <c r="AF15" s="106">
        <f>IFERROR(AVERAGE(AF7:AF14),"-")</f>
        <v>0</v>
      </c>
      <c r="AG15" s="51">
        <f>IFERROR(AVERAGE(AG7:AG14),"-")</f>
        <v>0</v>
      </c>
      <c r="AH15" s="835">
        <f>IFERROR(AVERAGE(AH7:AH14),"-")</f>
        <v>0</v>
      </c>
      <c r="AI15" s="100"/>
      <c r="AJ15" s="101"/>
      <c r="AK15" s="102"/>
      <c r="AL15" s="103"/>
    </row>
    <row r="16" spans="1:38" ht="26.25" thickBot="1" x14ac:dyDescent="0.25">
      <c r="R16" s="109"/>
      <c r="S16" s="120" t="s">
        <v>609</v>
      </c>
      <c r="T16" s="814"/>
      <c r="U16" s="109"/>
      <c r="V16" s="120" t="s">
        <v>610</v>
      </c>
      <c r="W16" s="814"/>
      <c r="X16" s="108"/>
      <c r="Y16" s="122" t="s">
        <v>611</v>
      </c>
      <c r="Z16" s="814"/>
      <c r="AA16" s="109"/>
      <c r="AB16" s="120" t="s">
        <v>612</v>
      </c>
      <c r="AC16" s="814"/>
      <c r="AD16" s="107"/>
      <c r="AE16" s="108"/>
      <c r="AF16" s="109"/>
      <c r="AG16" s="95" t="s">
        <v>613</v>
      </c>
      <c r="AH16" s="808"/>
    </row>
    <row r="17" spans="13:26" ht="15" x14ac:dyDescent="0.2">
      <c r="M17" s="197"/>
      <c r="N17" s="197"/>
      <c r="O17" s="197"/>
      <c r="P17" s="193"/>
      <c r="Q17" s="194"/>
      <c r="T17" s="49"/>
      <c r="Z17" s="49"/>
    </row>
    <row r="18" spans="13:26" ht="15" x14ac:dyDescent="0.25">
      <c r="M18"/>
      <c r="N18"/>
      <c r="O18"/>
      <c r="P18" s="162"/>
      <c r="Q18" s="196"/>
      <c r="T18" s="49"/>
      <c r="Z18" s="49"/>
    </row>
    <row r="19" spans="13:26" ht="15" x14ac:dyDescent="0.25">
      <c r="M19"/>
      <c r="N19"/>
      <c r="O19"/>
      <c r="P19" s="162"/>
      <c r="Q19" s="196"/>
      <c r="T19" s="49"/>
      <c r="Z19" s="49"/>
    </row>
    <row r="20" spans="13:26" ht="15" x14ac:dyDescent="0.25">
      <c r="M20"/>
      <c r="N20"/>
      <c r="O20"/>
      <c r="P20" s="162"/>
      <c r="Q20" s="196"/>
      <c r="T20" s="49"/>
      <c r="Z20" s="49"/>
    </row>
    <row r="21" spans="13:26" ht="15" x14ac:dyDescent="0.25">
      <c r="M21"/>
      <c r="N21"/>
      <c r="O21"/>
      <c r="P21" s="162"/>
      <c r="Q21" s="196"/>
      <c r="T21" s="49"/>
      <c r="Z21" s="49"/>
    </row>
    <row r="22" spans="13:26" ht="15" x14ac:dyDescent="0.25">
      <c r="M22"/>
      <c r="N22"/>
      <c r="O22"/>
      <c r="P22" s="162"/>
      <c r="Q22" s="196"/>
      <c r="T22" s="49"/>
      <c r="Z22" s="49"/>
    </row>
    <row r="23" spans="13:26" ht="15" x14ac:dyDescent="0.25">
      <c r="M23"/>
      <c r="N23"/>
      <c r="O23"/>
      <c r="P23" s="162"/>
      <c r="Q23" s="196"/>
      <c r="T23" s="49"/>
      <c r="Z23" s="49"/>
    </row>
    <row r="24" spans="13:26" ht="15" x14ac:dyDescent="0.25">
      <c r="M24"/>
      <c r="N24"/>
      <c r="O24"/>
      <c r="P24" s="162"/>
      <c r="Q24" s="196"/>
      <c r="T24" s="49"/>
      <c r="Z24" s="49"/>
    </row>
    <row r="25" spans="13:26" x14ac:dyDescent="0.2">
      <c r="T25" s="49"/>
      <c r="Z25" s="49"/>
    </row>
    <row r="26" spans="13:26" x14ac:dyDescent="0.2">
      <c r="Q26" s="195"/>
      <c r="T26" s="49"/>
      <c r="W26" s="49"/>
      <c r="Z26" s="49"/>
    </row>
    <row r="27" spans="13:26" x14ac:dyDescent="0.2">
      <c r="Q27" s="49"/>
      <c r="T27" s="49"/>
      <c r="W27" s="49"/>
      <c r="Z27" s="49"/>
    </row>
  </sheetData>
  <mergeCells count="67">
    <mergeCell ref="A4:J4"/>
    <mergeCell ref="B7:B11"/>
    <mergeCell ref="C7:C11"/>
    <mergeCell ref="Q5:Q6"/>
    <mergeCell ref="L5:L6"/>
    <mergeCell ref="M5:M6"/>
    <mergeCell ref="N5:N6"/>
    <mergeCell ref="O5:O6"/>
    <mergeCell ref="P5:P6"/>
    <mergeCell ref="A15:P15"/>
    <mergeCell ref="T15:T16"/>
    <mergeCell ref="W15:W16"/>
    <mergeCell ref="A7:A11"/>
    <mergeCell ref="H7:H11"/>
    <mergeCell ref="I7:I11"/>
    <mergeCell ref="J7:J11"/>
    <mergeCell ref="I12:I14"/>
    <mergeCell ref="H12:H14"/>
    <mergeCell ref="G12:G14"/>
    <mergeCell ref="F12:F14"/>
    <mergeCell ref="D7:D9"/>
    <mergeCell ref="E7:E9"/>
    <mergeCell ref="F7:F9"/>
    <mergeCell ref="G7:G9"/>
    <mergeCell ref="J12:J14"/>
    <mergeCell ref="R4:AC4"/>
    <mergeCell ref="AC15:AC16"/>
    <mergeCell ref="AH15:AH16"/>
    <mergeCell ref="Z15:Z16"/>
    <mergeCell ref="AD4:AH4"/>
    <mergeCell ref="AC5:AC6"/>
    <mergeCell ref="X5:X6"/>
    <mergeCell ref="Y5:Y6"/>
    <mergeCell ref="Z5:Z6"/>
    <mergeCell ref="AB5:AB6"/>
    <mergeCell ref="S5:S6"/>
    <mergeCell ref="T5:T6"/>
    <mergeCell ref="W5:W6"/>
    <mergeCell ref="AI4:AL5"/>
    <mergeCell ref="A5:A6"/>
    <mergeCell ref="B5:B6"/>
    <mergeCell ref="C5:C6"/>
    <mergeCell ref="D5:D6"/>
    <mergeCell ref="E5:E6"/>
    <mergeCell ref="R5:R6"/>
    <mergeCell ref="F5:F6"/>
    <mergeCell ref="G5:G6"/>
    <mergeCell ref="H5:H6"/>
    <mergeCell ref="K5:K6"/>
    <mergeCell ref="AD5:AH5"/>
    <mergeCell ref="AA5:AA6"/>
    <mergeCell ref="U5:U6"/>
    <mergeCell ref="V5:V6"/>
    <mergeCell ref="K4:Q4"/>
    <mergeCell ref="A1:B1"/>
    <mergeCell ref="AJ1:AL2"/>
    <mergeCell ref="A2:B3"/>
    <mergeCell ref="C2:C3"/>
    <mergeCell ref="D2:AI2"/>
    <mergeCell ref="D3:AI3"/>
    <mergeCell ref="AJ3:AL3"/>
    <mergeCell ref="C1:AI1"/>
    <mergeCell ref="A12:A14"/>
    <mergeCell ref="B12:B14"/>
    <mergeCell ref="C12:C14"/>
    <mergeCell ref="D12:D14"/>
    <mergeCell ref="E12:E14"/>
  </mergeCells>
  <conditionalFormatting sqref="AD7:AH14">
    <cfRule type="cellIs" dxfId="23" priority="1" operator="lessThan">
      <formula>0.6</formula>
    </cfRule>
    <cfRule type="cellIs" dxfId="22" priority="2" operator="between">
      <formula>60%</formula>
      <formula>79%</formula>
    </cfRule>
    <cfRule type="cellIs" dxfId="21" priority="3" operator="between">
      <formula>80%</formula>
      <formula>100%</formula>
    </cfRule>
  </conditionalFormatting>
  <conditionalFormatting sqref="AH15">
    <cfRule type="cellIs" dxfId="20" priority="4" operator="lessThan">
      <formula>0.6</formula>
    </cfRule>
    <cfRule type="cellIs" dxfId="19" priority="5" operator="between">
      <formula>60%</formula>
      <formula>79%</formula>
    </cfRule>
    <cfRule type="cellIs" dxfId="18" priority="6" operator="between">
      <formula>80%</formula>
      <formula>100%</formula>
    </cfRule>
  </conditionalFormatting>
  <pageMargins left="0.7" right="0.7" top="0.75" bottom="0.75" header="0.3" footer="0.3"/>
  <pageSetup paperSize="9"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A3989-B318-4A70-A7BD-7154964C8275}">
  <dimension ref="A1:AL34"/>
  <sheetViews>
    <sheetView topLeftCell="J1" zoomScale="70" zoomScaleNormal="70" workbookViewId="0">
      <selection activeCell="R8" sqref="R8:T21"/>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6.28515625" style="28" customWidth="1"/>
    <col min="8" max="9" width="31" style="28" customWidth="1"/>
    <col min="10" max="10" width="14.42578125" style="28" customWidth="1"/>
    <col min="11" max="11" width="37.140625" style="28" customWidth="1"/>
    <col min="12" max="12" width="24" style="28" customWidth="1"/>
    <col min="13" max="13" width="28.85546875" style="28" customWidth="1"/>
    <col min="14" max="15" width="16.5703125" style="28" customWidth="1"/>
    <col min="16" max="16" width="25.85546875" style="28" customWidth="1"/>
    <col min="17" max="17" width="21.28515625" style="28" customWidth="1"/>
    <col min="18" max="18" width="29.42578125" style="28" customWidth="1"/>
    <col min="19" max="19" width="41.7109375" style="28" customWidth="1"/>
    <col min="20" max="20" width="22.140625" style="28" customWidth="1"/>
    <col min="21" max="21" width="27.140625" style="28" customWidth="1"/>
    <col min="22" max="22" width="20.42578125" style="28" customWidth="1"/>
    <col min="23" max="23" width="22.140625" style="28" customWidth="1"/>
    <col min="24" max="24" width="27.140625" style="28" customWidth="1"/>
    <col min="25" max="25" width="20.4257812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9.140625" style="28"/>
    <col min="40" max="40" width="11.42578125" style="28" customWidth="1"/>
    <col min="41" max="16384" width="11.42578125" style="28"/>
  </cols>
  <sheetData>
    <row r="1" spans="1:38" ht="75.75" customHeight="1" x14ac:dyDescent="0.2">
      <c r="A1" s="780" t="s">
        <v>566</v>
      </c>
      <c r="B1" s="780"/>
      <c r="C1" s="201"/>
      <c r="D1" s="781" t="s">
        <v>0</v>
      </c>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781" t="s">
        <v>1062</v>
      </c>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3"/>
      <c r="AJ3" s="788">
        <v>45560</v>
      </c>
      <c r="AK3" s="789"/>
      <c r="AL3" s="789"/>
    </row>
    <row r="4" spans="1:38" ht="32.25" customHeight="1" thickBot="1" x14ac:dyDescent="0.25">
      <c r="A4" s="847" t="s">
        <v>570</v>
      </c>
      <c r="B4" s="848"/>
      <c r="C4" s="848"/>
      <c r="D4" s="848"/>
      <c r="E4" s="848"/>
      <c r="F4" s="848"/>
      <c r="G4" s="848"/>
      <c r="H4" s="848"/>
      <c r="I4" s="848"/>
      <c r="J4" s="848"/>
      <c r="K4" s="790" t="s">
        <v>571</v>
      </c>
      <c r="L4" s="790"/>
      <c r="M4" s="790"/>
      <c r="N4" s="790"/>
      <c r="O4" s="790"/>
      <c r="P4" s="790"/>
      <c r="Q4" s="790"/>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15" thickBot="1" x14ac:dyDescent="0.25">
      <c r="A5" s="791" t="s">
        <v>574</v>
      </c>
      <c r="B5" s="793" t="s">
        <v>575</v>
      </c>
      <c r="C5" s="793" t="s">
        <v>350</v>
      </c>
      <c r="D5" s="793" t="s">
        <v>351</v>
      </c>
      <c r="E5" s="793" t="s">
        <v>352</v>
      </c>
      <c r="F5" s="793" t="s">
        <v>353</v>
      </c>
      <c r="G5" s="793" t="s">
        <v>354</v>
      </c>
      <c r="H5" s="793" t="s">
        <v>209</v>
      </c>
      <c r="I5" s="190" t="s">
        <v>355</v>
      </c>
      <c r="J5" s="572" t="s">
        <v>356</v>
      </c>
      <c r="K5" s="801" t="s">
        <v>215</v>
      </c>
      <c r="L5" s="801" t="s">
        <v>218</v>
      </c>
      <c r="M5" s="801" t="s">
        <v>576</v>
      </c>
      <c r="N5" s="801" t="s">
        <v>9</v>
      </c>
      <c r="O5" s="801" t="s">
        <v>222</v>
      </c>
      <c r="P5" s="801" t="s">
        <v>577</v>
      </c>
      <c r="Q5" s="802" t="s">
        <v>10</v>
      </c>
      <c r="R5" s="797" t="s">
        <v>225</v>
      </c>
      <c r="S5" s="797" t="s">
        <v>578</v>
      </c>
      <c r="T5" s="809" t="s">
        <v>579</v>
      </c>
      <c r="U5" s="797" t="s">
        <v>225</v>
      </c>
      <c r="V5" s="797" t="s">
        <v>578</v>
      </c>
      <c r="W5" s="809" t="s">
        <v>580</v>
      </c>
      <c r="X5" s="797" t="s">
        <v>225</v>
      </c>
      <c r="Y5" s="797" t="s">
        <v>578</v>
      </c>
      <c r="Z5" s="809" t="s">
        <v>581</v>
      </c>
      <c r="AA5" s="797" t="s">
        <v>225</v>
      </c>
      <c r="AB5" s="797" t="s">
        <v>578</v>
      </c>
      <c r="AC5" s="809" t="s">
        <v>582</v>
      </c>
      <c r="AD5" s="811" t="s">
        <v>12</v>
      </c>
      <c r="AE5" s="812"/>
      <c r="AF5" s="812"/>
      <c r="AG5" s="812"/>
      <c r="AH5" s="812"/>
      <c r="AI5" s="790"/>
      <c r="AJ5" s="790"/>
      <c r="AK5" s="790"/>
      <c r="AL5" s="790"/>
    </row>
    <row r="6" spans="1:38" ht="25.5" x14ac:dyDescent="0.2">
      <c r="A6" s="792"/>
      <c r="B6" s="794"/>
      <c r="C6" s="794"/>
      <c r="D6" s="794"/>
      <c r="E6" s="794"/>
      <c r="F6" s="794"/>
      <c r="G6" s="794"/>
      <c r="H6" s="794"/>
      <c r="I6" s="261" t="s">
        <v>353</v>
      </c>
      <c r="J6" s="261">
        <v>2025</v>
      </c>
      <c r="K6" s="908"/>
      <c r="L6" s="673"/>
      <c r="M6" s="673"/>
      <c r="N6" s="673"/>
      <c r="O6" s="673"/>
      <c r="P6" s="673"/>
      <c r="Q6" s="803"/>
      <c r="R6" s="798"/>
      <c r="S6" s="798"/>
      <c r="T6" s="810"/>
      <c r="U6" s="798"/>
      <c r="V6" s="798"/>
      <c r="W6" s="810"/>
      <c r="X6" s="798"/>
      <c r="Y6" s="798"/>
      <c r="Z6" s="810"/>
      <c r="AA6" s="798"/>
      <c r="AB6" s="798"/>
      <c r="AC6" s="810"/>
      <c r="AD6" s="91" t="s">
        <v>583</v>
      </c>
      <c r="AE6" s="5" t="s">
        <v>584</v>
      </c>
      <c r="AF6" s="5" t="s">
        <v>585</v>
      </c>
      <c r="AG6" s="5" t="s">
        <v>586</v>
      </c>
      <c r="AH6" s="92" t="s">
        <v>21</v>
      </c>
      <c r="AI6" s="198" t="s">
        <v>587</v>
      </c>
      <c r="AJ6" s="199" t="s">
        <v>588</v>
      </c>
      <c r="AK6" s="199" t="s">
        <v>589</v>
      </c>
      <c r="AL6" s="200" t="s">
        <v>590</v>
      </c>
    </row>
    <row r="7" spans="1:38" s="33" customFormat="1" ht="38.25" hidden="1" x14ac:dyDescent="0.25">
      <c r="A7" s="836" t="s">
        <v>440</v>
      </c>
      <c r="B7" s="836" t="s">
        <v>448</v>
      </c>
      <c r="C7" s="836" t="s">
        <v>449</v>
      </c>
      <c r="D7" s="974" t="s">
        <v>450</v>
      </c>
      <c r="E7" s="836" t="s">
        <v>368</v>
      </c>
      <c r="F7" s="836" t="s">
        <v>451</v>
      </c>
      <c r="G7" s="836" t="s">
        <v>134</v>
      </c>
      <c r="H7" s="948" t="s">
        <v>446</v>
      </c>
      <c r="I7" s="951" t="s">
        <v>435</v>
      </c>
      <c r="J7" s="1066">
        <v>0.4</v>
      </c>
      <c r="K7" s="493" t="s">
        <v>1063</v>
      </c>
      <c r="L7" s="490" t="s">
        <v>102</v>
      </c>
      <c r="M7" s="490" t="s">
        <v>102</v>
      </c>
      <c r="N7" s="490" t="s">
        <v>102</v>
      </c>
      <c r="O7" s="490" t="s">
        <v>102</v>
      </c>
      <c r="P7" s="490" t="s">
        <v>102</v>
      </c>
      <c r="Q7" s="177" t="s">
        <v>102</v>
      </c>
      <c r="R7" s="287" t="s">
        <v>1064</v>
      </c>
      <c r="S7" s="50"/>
      <c r="T7" s="80"/>
      <c r="U7" s="50"/>
      <c r="V7" s="50"/>
      <c r="W7" s="80"/>
      <c r="X7" s="50"/>
      <c r="Y7" s="50"/>
      <c r="Z7" s="80"/>
      <c r="AA7" s="50"/>
      <c r="AB7" s="50"/>
      <c r="AC7" s="80"/>
      <c r="AD7" s="25" t="str">
        <f>IFERROR(IF(T7&gt;=N7,1,(T7*100%)/N7),"-")</f>
        <v>-</v>
      </c>
      <c r="AE7" s="25" t="str">
        <f>IFERROR(IF(W7&gt;=N7,1,(W7*100%)/N7),"-")</f>
        <v>-</v>
      </c>
      <c r="AF7" s="25" t="str">
        <f>IFERROR(IF(Z7&gt;=N7,1,(Z7*100%)/N7),"-")</f>
        <v>-</v>
      </c>
      <c r="AG7" s="25" t="str">
        <f>IFERROR(IF(AC7&gt;=N7,1,(AC7*100%)/N7),"-")</f>
        <v>-</v>
      </c>
      <c r="AH7" s="94" t="str">
        <f t="shared" ref="AH7:AH14" si="0">IFERROR(AVERAGE(AD7:AG7),"-")</f>
        <v>-</v>
      </c>
      <c r="AI7" s="98"/>
      <c r="AJ7" s="31"/>
      <c r="AK7" s="32"/>
      <c r="AL7" s="99"/>
    </row>
    <row r="8" spans="1:38" s="33" customFormat="1" ht="51" x14ac:dyDescent="0.25">
      <c r="A8" s="837"/>
      <c r="B8" s="837"/>
      <c r="C8" s="837"/>
      <c r="D8" s="975"/>
      <c r="E8" s="837"/>
      <c r="F8" s="837"/>
      <c r="G8" s="837"/>
      <c r="H8" s="949"/>
      <c r="I8" s="1067"/>
      <c r="J8" s="1066"/>
      <c r="K8" s="557" t="s">
        <v>1065</v>
      </c>
      <c r="L8" s="557" t="s">
        <v>1066</v>
      </c>
      <c r="M8" s="557" t="s">
        <v>1067</v>
      </c>
      <c r="N8" s="557" t="s">
        <v>387</v>
      </c>
      <c r="O8" s="557" t="s">
        <v>643</v>
      </c>
      <c r="P8" s="557" t="s">
        <v>1068</v>
      </c>
      <c r="Q8" s="177" t="s">
        <v>1069</v>
      </c>
      <c r="R8" s="556"/>
      <c r="S8" s="50"/>
      <c r="T8" s="80"/>
      <c r="U8" s="50"/>
      <c r="V8" s="50"/>
      <c r="W8" s="80"/>
      <c r="X8" s="50"/>
      <c r="Y8" s="50"/>
      <c r="Z8" s="80"/>
      <c r="AA8" s="50"/>
      <c r="AB8" s="50"/>
      <c r="AC8" s="80"/>
      <c r="AD8" s="25" t="s">
        <v>102</v>
      </c>
      <c r="AE8" s="25">
        <f>IFERROR(IF(W8&gt;=0.9,1,(W8*100%)/0.9),"-")</f>
        <v>0</v>
      </c>
      <c r="AF8" s="25">
        <f>IFERROR(IF(Z8&gt;=0.9,1,(Z8*100%)/0.9),"-")</f>
        <v>0</v>
      </c>
      <c r="AG8" s="25">
        <f>IFERROR(IF(AC8&gt;=0.9,1,(AC8*100%)/0.9),"-")</f>
        <v>0</v>
      </c>
      <c r="AH8" s="94">
        <f t="shared" si="0"/>
        <v>0</v>
      </c>
      <c r="AI8" s="98"/>
      <c r="AJ8" s="31"/>
      <c r="AK8" s="32"/>
      <c r="AL8" s="99"/>
    </row>
    <row r="9" spans="1:38" s="33" customFormat="1" ht="70.5" customHeight="1" x14ac:dyDescent="0.25">
      <c r="A9" s="837"/>
      <c r="B9" s="837"/>
      <c r="C9" s="837"/>
      <c r="D9" s="975"/>
      <c r="E9" s="837"/>
      <c r="F9" s="837"/>
      <c r="G9" s="837"/>
      <c r="H9" s="949"/>
      <c r="I9" s="1067"/>
      <c r="J9" s="1066"/>
      <c r="K9" s="494" t="s">
        <v>1070</v>
      </c>
      <c r="L9" s="491" t="s">
        <v>1071</v>
      </c>
      <c r="M9" s="491" t="s">
        <v>1072</v>
      </c>
      <c r="N9" s="491">
        <v>1</v>
      </c>
      <c r="O9" s="491" t="s">
        <v>594</v>
      </c>
      <c r="P9" s="491" t="s">
        <v>1073</v>
      </c>
      <c r="Q9" s="177" t="s">
        <v>1069</v>
      </c>
      <c r="R9" s="287"/>
      <c r="S9" s="50"/>
      <c r="T9" s="80"/>
      <c r="U9" s="50"/>
      <c r="V9" s="50"/>
      <c r="W9" s="80"/>
      <c r="X9" s="50"/>
      <c r="Y9" s="50"/>
      <c r="Z9" s="80"/>
      <c r="AA9" s="50"/>
      <c r="AB9" s="50"/>
      <c r="AC9" s="80"/>
      <c r="AD9" s="25" t="s">
        <v>102</v>
      </c>
      <c r="AE9" s="25">
        <f t="shared" ref="AE9:AE14" si="1">IFERROR(IF(W9&gt;=N9,1,(W9*100%)/N9),"-")</f>
        <v>0</v>
      </c>
      <c r="AF9" s="25">
        <f t="shared" ref="AF9:AF14" si="2">IFERROR(IF(Z9&gt;=N9,1,(Z9*100%)/N9),"-")</f>
        <v>0</v>
      </c>
      <c r="AG9" s="25">
        <f t="shared" ref="AG9:AG14" si="3">IFERROR(IF(AC9&gt;=N9,1,(AC9*100%)/N9),"-")</f>
        <v>0</v>
      </c>
      <c r="AH9" s="94">
        <f t="shared" si="0"/>
        <v>0</v>
      </c>
      <c r="AI9" s="98"/>
      <c r="AJ9" s="31"/>
      <c r="AK9" s="32"/>
      <c r="AL9" s="99"/>
    </row>
    <row r="10" spans="1:38" s="33" customFormat="1" ht="50.45" customHeight="1" x14ac:dyDescent="0.25">
      <c r="A10" s="838"/>
      <c r="B10" s="838"/>
      <c r="C10" s="838"/>
      <c r="D10" s="976"/>
      <c r="E10" s="838"/>
      <c r="F10" s="838"/>
      <c r="G10" s="838"/>
      <c r="H10" s="950"/>
      <c r="I10" s="952"/>
      <c r="J10" s="1066"/>
      <c r="K10" s="500" t="s">
        <v>1074</v>
      </c>
      <c r="L10" s="492" t="s">
        <v>1075</v>
      </c>
      <c r="M10" s="492" t="s">
        <v>1076</v>
      </c>
      <c r="N10" s="492">
        <v>1</v>
      </c>
      <c r="O10" s="491" t="s">
        <v>594</v>
      </c>
      <c r="P10" s="492" t="s">
        <v>1077</v>
      </c>
      <c r="Q10" s="177" t="s">
        <v>1069</v>
      </c>
      <c r="R10" s="287"/>
      <c r="S10" s="50"/>
      <c r="T10" s="80"/>
      <c r="U10" s="50"/>
      <c r="V10" s="50"/>
      <c r="W10" s="80"/>
      <c r="X10" s="50"/>
      <c r="Y10" s="50"/>
      <c r="Z10" s="80"/>
      <c r="AA10" s="50"/>
      <c r="AB10" s="50"/>
      <c r="AC10" s="80"/>
      <c r="AD10" s="25" t="s">
        <v>102</v>
      </c>
      <c r="AE10" s="25">
        <f t="shared" si="1"/>
        <v>0</v>
      </c>
      <c r="AF10" s="25">
        <f t="shared" si="2"/>
        <v>0</v>
      </c>
      <c r="AG10" s="25">
        <f t="shared" si="3"/>
        <v>0</v>
      </c>
      <c r="AH10" s="94">
        <f t="shared" si="0"/>
        <v>0</v>
      </c>
      <c r="AI10" s="98"/>
      <c r="AJ10" s="31"/>
      <c r="AK10" s="32"/>
      <c r="AL10" s="99"/>
    </row>
    <row r="11" spans="1:38" s="33" customFormat="1" ht="48.75" customHeight="1" x14ac:dyDescent="0.25">
      <c r="A11" s="888" t="s">
        <v>482</v>
      </c>
      <c r="B11" s="888" t="s">
        <v>483</v>
      </c>
      <c r="C11" s="888" t="s">
        <v>484</v>
      </c>
      <c r="D11" s="885" t="s">
        <v>485</v>
      </c>
      <c r="E11" s="885" t="s">
        <v>486</v>
      </c>
      <c r="F11" s="885" t="s">
        <v>487</v>
      </c>
      <c r="G11" s="885" t="s">
        <v>488</v>
      </c>
      <c r="H11" s="1059" t="s">
        <v>489</v>
      </c>
      <c r="I11" s="1058" t="s">
        <v>490</v>
      </c>
      <c r="J11" s="1057">
        <v>0.3</v>
      </c>
      <c r="K11" s="527" t="s">
        <v>1078</v>
      </c>
      <c r="L11" s="506" t="s">
        <v>1079</v>
      </c>
      <c r="M11" s="505" t="s">
        <v>1080</v>
      </c>
      <c r="N11" s="505">
        <v>1</v>
      </c>
      <c r="O11" s="505" t="s">
        <v>1081</v>
      </c>
      <c r="P11" s="505" t="s">
        <v>850</v>
      </c>
      <c r="Q11" s="177" t="s">
        <v>1082</v>
      </c>
      <c r="R11" s="287"/>
      <c r="S11" s="50"/>
      <c r="T11" s="80"/>
      <c r="U11" s="50"/>
      <c r="V11" s="50"/>
      <c r="W11" s="80"/>
      <c r="X11" s="50"/>
      <c r="Y11" s="50"/>
      <c r="Z11" s="80"/>
      <c r="AA11" s="50"/>
      <c r="AB11" s="50"/>
      <c r="AC11" s="80"/>
      <c r="AD11" s="25" t="s">
        <v>102</v>
      </c>
      <c r="AE11" s="25">
        <f t="shared" si="1"/>
        <v>0</v>
      </c>
      <c r="AF11" s="25">
        <f t="shared" si="2"/>
        <v>0</v>
      </c>
      <c r="AG11" s="25">
        <f t="shared" si="3"/>
        <v>0</v>
      </c>
      <c r="AH11" s="94">
        <f t="shared" si="0"/>
        <v>0</v>
      </c>
      <c r="AI11" s="98"/>
      <c r="AJ11" s="31"/>
      <c r="AK11" s="32"/>
      <c r="AL11" s="99"/>
    </row>
    <row r="12" spans="1:38" s="33" customFormat="1" ht="48.75" customHeight="1" x14ac:dyDescent="0.25">
      <c r="A12" s="1053"/>
      <c r="B12" s="1053"/>
      <c r="C12" s="1053"/>
      <c r="D12" s="887"/>
      <c r="E12" s="1056"/>
      <c r="F12" s="1056"/>
      <c r="G12" s="1056"/>
      <c r="H12" s="1060"/>
      <c r="I12" s="1058"/>
      <c r="J12" s="1057"/>
      <c r="K12" s="264" t="s">
        <v>1083</v>
      </c>
      <c r="L12" s="274" t="s">
        <v>710</v>
      </c>
      <c r="M12" s="274" t="s">
        <v>711</v>
      </c>
      <c r="N12" s="274">
        <v>3</v>
      </c>
      <c r="O12" s="274" t="s">
        <v>1084</v>
      </c>
      <c r="P12" s="274" t="s">
        <v>1085</v>
      </c>
      <c r="Q12" s="177" t="s">
        <v>1082</v>
      </c>
      <c r="R12" s="50"/>
      <c r="S12" s="50"/>
      <c r="T12" s="80"/>
      <c r="U12" s="50"/>
      <c r="V12" s="50"/>
      <c r="W12" s="80"/>
      <c r="X12" s="50"/>
      <c r="Y12" s="50"/>
      <c r="Z12" s="80"/>
      <c r="AA12" s="50"/>
      <c r="AB12" s="50"/>
      <c r="AC12" s="80"/>
      <c r="AD12" s="25" t="s">
        <v>102</v>
      </c>
      <c r="AE12" s="25">
        <f t="shared" si="1"/>
        <v>0</v>
      </c>
      <c r="AF12" s="25">
        <f t="shared" si="2"/>
        <v>0</v>
      </c>
      <c r="AG12" s="25">
        <f t="shared" si="3"/>
        <v>0</v>
      </c>
      <c r="AH12" s="94">
        <f t="shared" si="0"/>
        <v>0</v>
      </c>
      <c r="AI12" s="98"/>
      <c r="AJ12" s="31"/>
      <c r="AK12" s="32"/>
      <c r="AL12" s="99"/>
    </row>
    <row r="13" spans="1:38" s="33" customFormat="1" ht="51" x14ac:dyDescent="0.25">
      <c r="A13" s="1053"/>
      <c r="B13" s="1053"/>
      <c r="C13" s="1053"/>
      <c r="D13" s="885" t="s">
        <v>492</v>
      </c>
      <c r="E13" s="1056"/>
      <c r="F13" s="1056"/>
      <c r="G13" s="1056"/>
      <c r="H13" s="284" t="s">
        <v>1086</v>
      </c>
      <c r="I13" s="278" t="s">
        <v>494</v>
      </c>
      <c r="J13" s="282">
        <v>0.95</v>
      </c>
      <c r="K13" s="281" t="s">
        <v>1087</v>
      </c>
      <c r="L13" s="446" t="s">
        <v>1088</v>
      </c>
      <c r="M13" s="274" t="s">
        <v>1089</v>
      </c>
      <c r="N13" s="60">
        <v>0.95</v>
      </c>
      <c r="O13" s="75" t="s">
        <v>643</v>
      </c>
      <c r="P13" s="75" t="s">
        <v>1183</v>
      </c>
      <c r="Q13" s="177" t="s">
        <v>1082</v>
      </c>
      <c r="R13" s="50"/>
      <c r="S13" s="50"/>
      <c r="T13" s="630"/>
      <c r="U13" s="50"/>
      <c r="V13" s="50"/>
      <c r="W13" s="80"/>
      <c r="X13" s="50"/>
      <c r="Y13" s="50"/>
      <c r="Z13" s="80"/>
      <c r="AA13" s="50"/>
      <c r="AB13" s="50"/>
      <c r="AC13" s="80"/>
      <c r="AD13" s="25">
        <f>IFERROR(IF(T13&gt;=N13,1,(T13*100%)/N13),"-")</f>
        <v>0</v>
      </c>
      <c r="AE13" s="25">
        <f t="shared" si="1"/>
        <v>0</v>
      </c>
      <c r="AF13" s="25">
        <f t="shared" si="2"/>
        <v>0</v>
      </c>
      <c r="AG13" s="25">
        <f t="shared" si="3"/>
        <v>0</v>
      </c>
      <c r="AH13" s="94">
        <f t="shared" si="0"/>
        <v>0</v>
      </c>
      <c r="AI13" s="98"/>
      <c r="AJ13" s="31"/>
      <c r="AK13" s="32"/>
      <c r="AL13" s="99"/>
    </row>
    <row r="14" spans="1:38" s="33" customFormat="1" ht="38.25" x14ac:dyDescent="0.25">
      <c r="A14" s="1053"/>
      <c r="B14" s="1053"/>
      <c r="C14" s="1053"/>
      <c r="D14" s="1056"/>
      <c r="E14" s="1056"/>
      <c r="F14" s="1056"/>
      <c r="G14" s="1056"/>
      <c r="H14" s="885" t="s">
        <v>495</v>
      </c>
      <c r="I14" s="885" t="s">
        <v>496</v>
      </c>
      <c r="J14" s="1054">
        <v>0.9</v>
      </c>
      <c r="K14" s="444" t="s">
        <v>1090</v>
      </c>
      <c r="L14" s="274" t="s">
        <v>1091</v>
      </c>
      <c r="M14" s="274" t="s">
        <v>1092</v>
      </c>
      <c r="N14" s="274">
        <v>1</v>
      </c>
      <c r="O14" s="274" t="s">
        <v>1081</v>
      </c>
      <c r="P14" s="274" t="s">
        <v>1093</v>
      </c>
      <c r="Q14" s="177" t="s">
        <v>1082</v>
      </c>
      <c r="R14" s="50"/>
      <c r="S14" s="50"/>
      <c r="T14" s="80"/>
      <c r="U14" s="50"/>
      <c r="V14" s="50"/>
      <c r="W14" s="80"/>
      <c r="X14" s="50"/>
      <c r="Y14" s="50"/>
      <c r="Z14" s="80"/>
      <c r="AA14" s="50"/>
      <c r="AB14" s="50"/>
      <c r="AC14" s="80"/>
      <c r="AD14" s="25" t="s">
        <v>102</v>
      </c>
      <c r="AE14" s="25">
        <f t="shared" si="1"/>
        <v>0</v>
      </c>
      <c r="AF14" s="25">
        <f t="shared" si="2"/>
        <v>0</v>
      </c>
      <c r="AG14" s="25">
        <f t="shared" si="3"/>
        <v>0</v>
      </c>
      <c r="AH14" s="94">
        <f t="shared" si="0"/>
        <v>0</v>
      </c>
      <c r="AI14" s="98"/>
      <c r="AJ14" s="31"/>
      <c r="AK14" s="32"/>
      <c r="AL14" s="99"/>
    </row>
    <row r="15" spans="1:38" s="33" customFormat="1" ht="114.75" x14ac:dyDescent="0.25">
      <c r="A15" s="1053"/>
      <c r="B15" s="1053"/>
      <c r="C15" s="1053"/>
      <c r="D15" s="887"/>
      <c r="E15" s="887"/>
      <c r="F15" s="887"/>
      <c r="G15" s="887"/>
      <c r="H15" s="887"/>
      <c r="I15" s="887"/>
      <c r="J15" s="1055"/>
      <c r="K15" s="444" t="s">
        <v>1094</v>
      </c>
      <c r="L15" s="274" t="s">
        <v>1095</v>
      </c>
      <c r="M15" s="274" t="s">
        <v>1096</v>
      </c>
      <c r="N15" s="277" t="s">
        <v>1097</v>
      </c>
      <c r="O15" s="274" t="s">
        <v>594</v>
      </c>
      <c r="P15" s="505" t="s">
        <v>1098</v>
      </c>
      <c r="Q15" s="177" t="s">
        <v>1082</v>
      </c>
      <c r="R15" s="50"/>
      <c r="S15" s="50"/>
      <c r="T15" s="80"/>
      <c r="U15" s="50"/>
      <c r="V15" s="50"/>
      <c r="W15" s="80"/>
      <c r="X15" s="50"/>
      <c r="Y15" s="50"/>
      <c r="Z15" s="80"/>
      <c r="AA15" s="50"/>
      <c r="AB15" s="50"/>
      <c r="AC15" s="80"/>
      <c r="AD15" s="25" t="s">
        <v>102</v>
      </c>
      <c r="AE15" s="25">
        <f>IFERROR(IF(W15&gt;=0.95,1,(W15*100%)/0.95),"-")</f>
        <v>0</v>
      </c>
      <c r="AF15" s="25">
        <f>IFERROR(IF(Z15&gt;=0.95,1,(Z15*100%)/0.95),"-")</f>
        <v>0</v>
      </c>
      <c r="AG15" s="25">
        <f>IFERROR(IF(AC15&gt;=0.95,1,(AC15*100%)/0.95),"-")</f>
        <v>0</v>
      </c>
      <c r="AH15" s="94">
        <f t="shared" ref="AH15:AH20" si="4">IFERROR(AVERAGE(AD15:AG15),"-")</f>
        <v>0</v>
      </c>
      <c r="AI15" s="98"/>
      <c r="AJ15" s="31"/>
      <c r="AK15" s="32"/>
      <c r="AL15" s="99"/>
    </row>
    <row r="16" spans="1:38" s="33" customFormat="1" ht="51" x14ac:dyDescent="0.25">
      <c r="A16" s="889"/>
      <c r="B16" s="889"/>
      <c r="C16" s="889"/>
      <c r="D16" s="278" t="s">
        <v>497</v>
      </c>
      <c r="E16" s="278" t="s">
        <v>498</v>
      </c>
      <c r="F16" s="278" t="s">
        <v>499</v>
      </c>
      <c r="G16" s="281" t="s">
        <v>500</v>
      </c>
      <c r="H16" s="489" t="s">
        <v>501</v>
      </c>
      <c r="I16" s="278" t="s">
        <v>502</v>
      </c>
      <c r="J16" s="282">
        <v>0.8</v>
      </c>
      <c r="K16" s="446" t="s">
        <v>1099</v>
      </c>
      <c r="L16" s="274" t="s">
        <v>1100</v>
      </c>
      <c r="M16" s="274" t="s">
        <v>1101</v>
      </c>
      <c r="N16" s="277">
        <v>0.6</v>
      </c>
      <c r="O16" s="274" t="s">
        <v>643</v>
      </c>
      <c r="P16" s="274" t="s">
        <v>1102</v>
      </c>
      <c r="Q16" s="177" t="s">
        <v>1082</v>
      </c>
      <c r="R16" s="50"/>
      <c r="S16" s="50"/>
      <c r="T16" s="627"/>
      <c r="U16" s="50"/>
      <c r="V16" s="50"/>
      <c r="W16" s="80"/>
      <c r="X16" s="50"/>
      <c r="Y16" s="50"/>
      <c r="Z16" s="80"/>
      <c r="AA16" s="50"/>
      <c r="AB16" s="50"/>
      <c r="AC16" s="80"/>
      <c r="AD16" s="25">
        <f>IFERROR(IF(T16&gt;=N16,1,(T16*100%)/N16),"-")</f>
        <v>0</v>
      </c>
      <c r="AE16" s="25">
        <f t="shared" ref="AE16:AE21" si="5">IFERROR(IF(W16&gt;=N16,1,(W16*100%)/N16),"-")</f>
        <v>0</v>
      </c>
      <c r="AF16" s="25">
        <f t="shared" ref="AF16:AF21" si="6">IFERROR(IF(Z16&gt;=N16,1,(Z16*100%)/N16),"-")</f>
        <v>0</v>
      </c>
      <c r="AG16" s="25">
        <f t="shared" ref="AG16:AG21" si="7">IFERROR(IF(AC16&gt;=N16,1,(AC16*100%)/N16),"-")</f>
        <v>0</v>
      </c>
      <c r="AH16" s="94">
        <f t="shared" si="4"/>
        <v>0</v>
      </c>
      <c r="AI16" s="98"/>
      <c r="AJ16" s="31"/>
      <c r="AK16" s="32"/>
      <c r="AL16" s="99"/>
    </row>
    <row r="17" spans="1:38" s="33" customFormat="1" ht="89.25" x14ac:dyDescent="0.25">
      <c r="A17" s="453" t="s">
        <v>453</v>
      </c>
      <c r="B17" s="453" t="s">
        <v>454</v>
      </c>
      <c r="C17" s="453" t="s">
        <v>455</v>
      </c>
      <c r="D17" s="517" t="s">
        <v>456</v>
      </c>
      <c r="E17" s="517" t="s">
        <v>457</v>
      </c>
      <c r="F17" s="517" t="s">
        <v>458</v>
      </c>
      <c r="G17" s="507" t="s">
        <v>459</v>
      </c>
      <c r="H17" s="529" t="s">
        <v>460</v>
      </c>
      <c r="I17" s="517" t="s">
        <v>461</v>
      </c>
      <c r="J17" s="528" t="s">
        <v>459</v>
      </c>
      <c r="K17" s="446" t="s">
        <v>1103</v>
      </c>
      <c r="L17" s="274" t="s">
        <v>1104</v>
      </c>
      <c r="M17" s="274" t="s">
        <v>1105</v>
      </c>
      <c r="N17" s="508">
        <v>1</v>
      </c>
      <c r="O17" s="274" t="s">
        <v>1106</v>
      </c>
      <c r="P17" s="274" t="s">
        <v>1107</v>
      </c>
      <c r="Q17" s="177" t="s">
        <v>1082</v>
      </c>
      <c r="R17" s="50"/>
      <c r="S17" s="50"/>
      <c r="T17" s="80"/>
      <c r="U17" s="50"/>
      <c r="V17" s="50"/>
      <c r="W17" s="80"/>
      <c r="X17" s="50"/>
      <c r="Y17" s="50"/>
      <c r="Z17" s="80"/>
      <c r="AA17" s="50"/>
      <c r="AB17" s="50"/>
      <c r="AC17" s="80"/>
      <c r="AD17" s="25" t="s">
        <v>102</v>
      </c>
      <c r="AE17" s="25">
        <f t="shared" si="5"/>
        <v>0</v>
      </c>
      <c r="AF17" s="25">
        <f t="shared" si="6"/>
        <v>0</v>
      </c>
      <c r="AG17" s="25">
        <f t="shared" si="7"/>
        <v>0</v>
      </c>
      <c r="AH17" s="94">
        <f t="shared" si="4"/>
        <v>0</v>
      </c>
      <c r="AI17" s="98"/>
      <c r="AJ17" s="31"/>
      <c r="AK17" s="32"/>
      <c r="AL17" s="99"/>
    </row>
    <row r="18" spans="1:38" s="33" customFormat="1" ht="38.25" x14ac:dyDescent="0.25">
      <c r="A18" s="836" t="s">
        <v>529</v>
      </c>
      <c r="B18" s="836" t="s">
        <v>530</v>
      </c>
      <c r="C18" s="836" t="s">
        <v>531</v>
      </c>
      <c r="D18" s="1063" t="s">
        <v>539</v>
      </c>
      <c r="E18" s="1063" t="s">
        <v>540</v>
      </c>
      <c r="F18" s="1063" t="s">
        <v>541</v>
      </c>
      <c r="G18" s="953" t="s">
        <v>542</v>
      </c>
      <c r="H18" s="948" t="s">
        <v>543</v>
      </c>
      <c r="I18" s="948" t="s">
        <v>544</v>
      </c>
      <c r="J18" s="1061" t="s">
        <v>545</v>
      </c>
      <c r="K18" s="274" t="s">
        <v>1108</v>
      </c>
      <c r="L18" s="274" t="s">
        <v>1109</v>
      </c>
      <c r="M18" s="274" t="s">
        <v>1110</v>
      </c>
      <c r="N18" s="274">
        <v>1</v>
      </c>
      <c r="O18" s="274" t="s">
        <v>1111</v>
      </c>
      <c r="P18" s="274" t="s">
        <v>1112</v>
      </c>
      <c r="Q18" s="177" t="s">
        <v>1113</v>
      </c>
      <c r="R18" s="50"/>
      <c r="S18" s="50"/>
      <c r="T18" s="356"/>
      <c r="U18" s="50"/>
      <c r="V18" s="50"/>
      <c r="W18" s="80"/>
      <c r="X18" s="50"/>
      <c r="Y18" s="50"/>
      <c r="Z18" s="80"/>
      <c r="AA18" s="50"/>
      <c r="AB18" s="50"/>
      <c r="AC18" s="80"/>
      <c r="AD18" s="25">
        <f>IFERROR(IF(T18&gt;=N18,1,(T18*100%)/N18),"-")</f>
        <v>0</v>
      </c>
      <c r="AE18" s="25">
        <f t="shared" si="5"/>
        <v>0</v>
      </c>
      <c r="AF18" s="25">
        <f t="shared" si="6"/>
        <v>0</v>
      </c>
      <c r="AG18" s="25">
        <f t="shared" si="7"/>
        <v>0</v>
      </c>
      <c r="AH18" s="94">
        <f t="shared" si="4"/>
        <v>0</v>
      </c>
      <c r="AI18" s="98"/>
      <c r="AJ18" s="31"/>
      <c r="AK18" s="32"/>
      <c r="AL18" s="99"/>
    </row>
    <row r="19" spans="1:38" s="33" customFormat="1" ht="42.6" customHeight="1" x14ac:dyDescent="0.25">
      <c r="A19" s="837"/>
      <c r="B19" s="837"/>
      <c r="C19" s="837"/>
      <c r="D19" s="1064"/>
      <c r="E19" s="1064"/>
      <c r="F19" s="1064"/>
      <c r="G19" s="963"/>
      <c r="H19" s="949"/>
      <c r="I19" s="949"/>
      <c r="J19" s="960"/>
      <c r="K19" s="274" t="s">
        <v>1114</v>
      </c>
      <c r="L19" s="274" t="s">
        <v>1115</v>
      </c>
      <c r="M19" s="274" t="s">
        <v>1116</v>
      </c>
      <c r="N19" s="277">
        <v>0.2</v>
      </c>
      <c r="O19" s="274" t="s">
        <v>594</v>
      </c>
      <c r="P19" s="274" t="s">
        <v>1117</v>
      </c>
      <c r="Q19" s="177" t="s">
        <v>1113</v>
      </c>
      <c r="R19" s="50"/>
      <c r="S19" s="50"/>
      <c r="T19" s="80"/>
      <c r="U19" s="50"/>
      <c r="V19" s="50"/>
      <c r="W19" s="80"/>
      <c r="X19" s="50"/>
      <c r="Y19" s="50"/>
      <c r="Z19" s="80"/>
      <c r="AA19" s="50"/>
      <c r="AB19" s="50"/>
      <c r="AC19" s="80"/>
      <c r="AD19" s="25" t="s">
        <v>102</v>
      </c>
      <c r="AE19" s="25">
        <f t="shared" si="5"/>
        <v>0</v>
      </c>
      <c r="AF19" s="25">
        <f t="shared" si="6"/>
        <v>0</v>
      </c>
      <c r="AG19" s="25">
        <f t="shared" si="7"/>
        <v>0</v>
      </c>
      <c r="AH19" s="94">
        <f t="shared" si="4"/>
        <v>0</v>
      </c>
      <c r="AI19" s="98"/>
      <c r="AJ19" s="31"/>
      <c r="AK19" s="32"/>
      <c r="AL19" s="99"/>
    </row>
    <row r="20" spans="1:38" s="33" customFormat="1" ht="42.6" customHeight="1" x14ac:dyDescent="0.25">
      <c r="A20" s="837"/>
      <c r="B20" s="837"/>
      <c r="C20" s="837"/>
      <c r="D20" s="1064"/>
      <c r="E20" s="1064"/>
      <c r="F20" s="1064"/>
      <c r="G20" s="963"/>
      <c r="H20" s="949"/>
      <c r="I20" s="949"/>
      <c r="J20" s="960"/>
      <c r="K20" s="274" t="s">
        <v>1118</v>
      </c>
      <c r="L20" s="274" t="s">
        <v>1119</v>
      </c>
      <c r="M20" s="274" t="s">
        <v>1120</v>
      </c>
      <c r="N20" s="508">
        <v>1</v>
      </c>
      <c r="O20" s="274" t="s">
        <v>594</v>
      </c>
      <c r="P20" s="274" t="s">
        <v>1121</v>
      </c>
      <c r="Q20" s="177" t="s">
        <v>1113</v>
      </c>
      <c r="R20" s="50"/>
      <c r="S20" s="50"/>
      <c r="T20" s="80"/>
      <c r="U20" s="50"/>
      <c r="V20" s="50"/>
      <c r="W20" s="80"/>
      <c r="X20" s="50"/>
      <c r="Y20" s="50"/>
      <c r="Z20" s="80"/>
      <c r="AA20" s="50"/>
      <c r="AB20" s="50"/>
      <c r="AC20" s="80"/>
      <c r="AD20" s="25" t="s">
        <v>102</v>
      </c>
      <c r="AE20" s="25">
        <f t="shared" si="5"/>
        <v>0</v>
      </c>
      <c r="AF20" s="25">
        <f t="shared" si="6"/>
        <v>0</v>
      </c>
      <c r="AG20" s="25">
        <f t="shared" si="7"/>
        <v>0</v>
      </c>
      <c r="AH20" s="94">
        <f t="shared" si="4"/>
        <v>0</v>
      </c>
      <c r="AI20" s="98"/>
      <c r="AJ20" s="31"/>
      <c r="AK20" s="32"/>
      <c r="AL20" s="99"/>
    </row>
    <row r="21" spans="1:38" s="33" customFormat="1" ht="53.25" customHeight="1" x14ac:dyDescent="0.25">
      <c r="A21" s="838"/>
      <c r="B21" s="838"/>
      <c r="C21" s="838"/>
      <c r="D21" s="1065"/>
      <c r="E21" s="1065"/>
      <c r="F21" s="1065"/>
      <c r="G21" s="954"/>
      <c r="H21" s="950"/>
      <c r="I21" s="950"/>
      <c r="J21" s="1062"/>
      <c r="K21" s="274" t="s">
        <v>1122</v>
      </c>
      <c r="L21" s="274" t="s">
        <v>1123</v>
      </c>
      <c r="M21" s="274" t="s">
        <v>1124</v>
      </c>
      <c r="N21" s="277">
        <v>0.8</v>
      </c>
      <c r="O21" s="274" t="s">
        <v>643</v>
      </c>
      <c r="P21" s="274" t="s">
        <v>1190</v>
      </c>
      <c r="Q21" s="177" t="s">
        <v>1113</v>
      </c>
      <c r="R21" s="50"/>
      <c r="S21" s="50"/>
      <c r="T21" s="630"/>
      <c r="U21" s="50"/>
      <c r="V21" s="50"/>
      <c r="W21" s="80"/>
      <c r="X21" s="50"/>
      <c r="Y21" s="50"/>
      <c r="Z21" s="80"/>
      <c r="AA21" s="50"/>
      <c r="AB21" s="50"/>
      <c r="AC21" s="80"/>
      <c r="AD21" s="25">
        <f>IFERROR(IF(T21&gt;=N21,1,(T21*100%)/N21),"-")</f>
        <v>0</v>
      </c>
      <c r="AE21" s="25">
        <f t="shared" si="5"/>
        <v>0</v>
      </c>
      <c r="AF21" s="25">
        <f t="shared" si="6"/>
        <v>0</v>
      </c>
      <c r="AG21" s="25">
        <f t="shared" si="7"/>
        <v>0</v>
      </c>
      <c r="AH21" s="94">
        <f>IFERROR(AVERAGE(AD21:AG21),"-")</f>
        <v>0</v>
      </c>
      <c r="AI21" s="98"/>
      <c r="AJ21" s="31"/>
      <c r="AK21" s="32"/>
      <c r="AL21" s="99"/>
    </row>
    <row r="22" spans="1:38" ht="45.6" customHeight="1" thickBot="1" x14ac:dyDescent="0.25">
      <c r="A22" s="819" t="s">
        <v>1125</v>
      </c>
      <c r="B22" s="820"/>
      <c r="C22" s="820"/>
      <c r="D22" s="820"/>
      <c r="E22" s="820"/>
      <c r="F22" s="820"/>
      <c r="G22" s="820"/>
      <c r="H22" s="820"/>
      <c r="I22" s="820"/>
      <c r="J22" s="820"/>
      <c r="K22" s="865"/>
      <c r="L22" s="865"/>
      <c r="M22" s="865"/>
      <c r="N22" s="865"/>
      <c r="O22" s="865"/>
      <c r="P22" s="866"/>
      <c r="Q22" s="175" t="s">
        <v>608</v>
      </c>
      <c r="R22" s="84"/>
      <c r="S22" s="68"/>
      <c r="T22" s="834" t="str">
        <f>IFERROR(AVERAGE(T7:T21),"-")</f>
        <v>-</v>
      </c>
      <c r="U22" s="84"/>
      <c r="V22" s="68"/>
      <c r="W22" s="834" t="str">
        <f>IFERROR(AVERAGE(W7:W7),"-")</f>
        <v>-</v>
      </c>
      <c r="X22" s="84"/>
      <c r="Y22" s="68"/>
      <c r="Z22" s="834" t="str">
        <f>IFERROR(AVERAGE(Z7:Z7),"-")</f>
        <v>-</v>
      </c>
      <c r="AA22" s="84"/>
      <c r="AB22" s="68"/>
      <c r="AC22" s="834" t="str">
        <f>IFERROR(AVERAGE(AC7:AC7),"-")</f>
        <v>-</v>
      </c>
      <c r="AD22" s="105">
        <f>IFERROR(AVERAGE(AD7:AD18),"-")</f>
        <v>0</v>
      </c>
      <c r="AE22" s="106">
        <f>IFERROR(AVERAGE(AE7:AE18),"-")</f>
        <v>0</v>
      </c>
      <c r="AF22" s="106">
        <f>IFERROR(AVERAGE(AF7:AF18),"-")</f>
        <v>0</v>
      </c>
      <c r="AG22" s="51">
        <f>IFERROR(AVERAGE(AG7:AG18),"-")</f>
        <v>0</v>
      </c>
      <c r="AH22" s="835">
        <f>IFERROR(AVERAGE(AH7:AH18),"-")</f>
        <v>0</v>
      </c>
      <c r="AI22" s="100"/>
      <c r="AJ22" s="101"/>
      <c r="AK22" s="102"/>
      <c r="AL22" s="103"/>
    </row>
    <row r="23" spans="1:38" ht="26.25" thickBot="1" x14ac:dyDescent="0.25">
      <c r="R23" s="109"/>
      <c r="S23" s="120" t="s">
        <v>609</v>
      </c>
      <c r="T23" s="814"/>
      <c r="U23" s="109"/>
      <c r="V23" s="120" t="s">
        <v>610</v>
      </c>
      <c r="W23" s="814"/>
      <c r="X23" s="108"/>
      <c r="Y23" s="122" t="s">
        <v>611</v>
      </c>
      <c r="Z23" s="814"/>
      <c r="AA23" s="109"/>
      <c r="AB23" s="120" t="s">
        <v>612</v>
      </c>
      <c r="AC23" s="814"/>
      <c r="AD23" s="107"/>
      <c r="AE23" s="108"/>
      <c r="AF23" s="109"/>
      <c r="AG23" s="95" t="s">
        <v>613</v>
      </c>
      <c r="AH23" s="808"/>
    </row>
    <row r="24" spans="1:38" ht="15" x14ac:dyDescent="0.2">
      <c r="M24" s="197"/>
      <c r="N24" s="197"/>
      <c r="O24" s="197"/>
      <c r="P24" s="193"/>
      <c r="Q24" s="194"/>
      <c r="T24" s="49"/>
      <c r="Z24" s="49"/>
    </row>
    <row r="25" spans="1:38" ht="15" x14ac:dyDescent="0.25">
      <c r="M25"/>
      <c r="N25"/>
      <c r="O25"/>
      <c r="P25" s="162"/>
      <c r="Q25" s="196"/>
      <c r="T25" s="49"/>
      <c r="Z25" s="49"/>
    </row>
    <row r="26" spans="1:38" ht="15" x14ac:dyDescent="0.25">
      <c r="M26"/>
      <c r="N26"/>
      <c r="O26"/>
      <c r="P26" s="162"/>
      <c r="Q26" s="196"/>
      <c r="T26" s="49"/>
      <c r="Z26" s="49"/>
    </row>
    <row r="27" spans="1:38" ht="15" x14ac:dyDescent="0.25">
      <c r="M27"/>
      <c r="N27"/>
      <c r="O27"/>
      <c r="P27" s="162"/>
      <c r="Q27" s="196"/>
      <c r="T27" s="49"/>
      <c r="Z27" s="49"/>
    </row>
    <row r="28" spans="1:38" ht="15" x14ac:dyDescent="0.25">
      <c r="M28"/>
      <c r="N28"/>
      <c r="O28"/>
      <c r="P28" s="162"/>
      <c r="Q28" s="196"/>
      <c r="T28" s="49"/>
      <c r="Z28" s="49"/>
    </row>
    <row r="29" spans="1:38" ht="15" x14ac:dyDescent="0.25">
      <c r="M29"/>
      <c r="N29"/>
      <c r="O29"/>
      <c r="P29" s="162"/>
      <c r="Q29" s="196"/>
      <c r="T29" s="49"/>
      <c r="Z29" s="49"/>
    </row>
    <row r="30" spans="1:38" ht="15" x14ac:dyDescent="0.25">
      <c r="M30"/>
      <c r="N30"/>
      <c r="O30"/>
      <c r="P30" s="162"/>
      <c r="Q30" s="196"/>
      <c r="T30" s="49"/>
      <c r="Z30" s="49"/>
    </row>
    <row r="31" spans="1:38" ht="15" x14ac:dyDescent="0.25">
      <c r="M31"/>
      <c r="N31"/>
      <c r="O31"/>
      <c r="P31" s="162"/>
      <c r="Q31" s="196"/>
      <c r="T31" s="49"/>
      <c r="Z31" s="49"/>
    </row>
    <row r="32" spans="1:38" x14ac:dyDescent="0.2">
      <c r="T32" s="49"/>
      <c r="Z32" s="49"/>
    </row>
    <row r="33" spans="17:26" x14ac:dyDescent="0.2">
      <c r="Q33" s="195"/>
      <c r="T33" s="49"/>
      <c r="W33" s="49"/>
      <c r="Z33" s="49"/>
    </row>
    <row r="34" spans="17:26" x14ac:dyDescent="0.2">
      <c r="Q34" s="49"/>
      <c r="T34" s="49"/>
      <c r="W34" s="49"/>
      <c r="Z34" s="49"/>
    </row>
  </sheetData>
  <mergeCells count="81">
    <mergeCell ref="A7:A10"/>
    <mergeCell ref="F7:F10"/>
    <mergeCell ref="E7:E10"/>
    <mergeCell ref="D7:D10"/>
    <mergeCell ref="C7:C10"/>
    <mergeCell ref="B7:B10"/>
    <mergeCell ref="A4:J4"/>
    <mergeCell ref="W22:W23"/>
    <mergeCell ref="Z22:Z23"/>
    <mergeCell ref="AC22:AC23"/>
    <mergeCell ref="M5:M6"/>
    <mergeCell ref="N5:N6"/>
    <mergeCell ref="O5:O6"/>
    <mergeCell ref="P5:P6"/>
    <mergeCell ref="Q5:Q6"/>
    <mergeCell ref="K4:Q4"/>
    <mergeCell ref="R4:AC4"/>
    <mergeCell ref="A22:P22"/>
    <mergeCell ref="J7:J10"/>
    <mergeCell ref="I7:I10"/>
    <mergeCell ref="T22:T23"/>
    <mergeCell ref="A18:A21"/>
    <mergeCell ref="B18:B21"/>
    <mergeCell ref="C18:C21"/>
    <mergeCell ref="D18:D21"/>
    <mergeCell ref="E18:E21"/>
    <mergeCell ref="F18:F21"/>
    <mergeCell ref="G18:G21"/>
    <mergeCell ref="H18:H21"/>
    <mergeCell ref="I18:I21"/>
    <mergeCell ref="J18:J21"/>
    <mergeCell ref="Z5:Z6"/>
    <mergeCell ref="H7:H10"/>
    <mergeCell ref="G7:G10"/>
    <mergeCell ref="AA5:AA6"/>
    <mergeCell ref="AB5:AB6"/>
    <mergeCell ref="AC5:AC6"/>
    <mergeCell ref="AH22:AH23"/>
    <mergeCell ref="U5:U6"/>
    <mergeCell ref="V5:V6"/>
    <mergeCell ref="W5:W6"/>
    <mergeCell ref="X5:X6"/>
    <mergeCell ref="Y5:Y6"/>
    <mergeCell ref="AD4:AH4"/>
    <mergeCell ref="AI4:AL5"/>
    <mergeCell ref="A5:A6"/>
    <mergeCell ref="B5:B6"/>
    <mergeCell ref="C5:C6"/>
    <mergeCell ref="D5:D6"/>
    <mergeCell ref="E5:E6"/>
    <mergeCell ref="R5:R6"/>
    <mergeCell ref="F5:F6"/>
    <mergeCell ref="G5:G6"/>
    <mergeCell ref="H5:H6"/>
    <mergeCell ref="K5:K6"/>
    <mergeCell ref="L5:L6"/>
    <mergeCell ref="AD5:AH5"/>
    <mergeCell ref="S5:S6"/>
    <mergeCell ref="T5:T6"/>
    <mergeCell ref="A1:B1"/>
    <mergeCell ref="D1:AI1"/>
    <mergeCell ref="AJ1:AL2"/>
    <mergeCell ref="A2:B3"/>
    <mergeCell ref="C2:C3"/>
    <mergeCell ref="D2:AI2"/>
    <mergeCell ref="D3:AI3"/>
    <mergeCell ref="AJ3:AL3"/>
    <mergeCell ref="A11:A16"/>
    <mergeCell ref="J14:J15"/>
    <mergeCell ref="I14:I15"/>
    <mergeCell ref="H14:H15"/>
    <mergeCell ref="G11:G15"/>
    <mergeCell ref="F11:F15"/>
    <mergeCell ref="E11:E15"/>
    <mergeCell ref="D13:D15"/>
    <mergeCell ref="D11:D12"/>
    <mergeCell ref="C11:C16"/>
    <mergeCell ref="B11:B16"/>
    <mergeCell ref="J11:J12"/>
    <mergeCell ref="I11:I12"/>
    <mergeCell ref="H11:H12"/>
  </mergeCells>
  <conditionalFormatting sqref="AD7:AH21">
    <cfRule type="cellIs" dxfId="17" priority="1" operator="lessThan">
      <formula>0.6</formula>
    </cfRule>
    <cfRule type="cellIs" dxfId="16" priority="2" operator="between">
      <formula>60%</formula>
      <formula>79%</formula>
    </cfRule>
    <cfRule type="cellIs" dxfId="15" priority="3" operator="between">
      <formula>80%</formula>
      <formula>100%</formula>
    </cfRule>
  </conditionalFormatting>
  <conditionalFormatting sqref="AH22">
    <cfRule type="cellIs" dxfId="14" priority="7" operator="lessThan">
      <formula>0.6</formula>
    </cfRule>
    <cfRule type="cellIs" dxfId="13" priority="8" operator="between">
      <formula>60%</formula>
      <formula>79%</formula>
    </cfRule>
    <cfRule type="cellIs" dxfId="12" priority="9" operator="between">
      <formula>80%</formula>
      <formula>100%</formula>
    </cfRule>
  </conditionalFormatting>
  <pageMargins left="0.7" right="0.7" top="0.75" bottom="0.75" header="0.3" footer="0.3"/>
  <pageSetup paperSize="9"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5187-F5B7-45A1-852C-B708DD3F41D0}">
  <dimension ref="A1:AL23"/>
  <sheetViews>
    <sheetView topLeftCell="P1" zoomScale="80" zoomScaleNormal="80" workbookViewId="0">
      <selection activeCell="R7" sqref="R7:T8"/>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2.5703125" style="28" customWidth="1"/>
    <col min="8" max="9" width="31" style="28" customWidth="1"/>
    <col min="10" max="10" width="12.28515625" style="28" customWidth="1"/>
    <col min="11" max="11" width="37.140625" style="28" customWidth="1"/>
    <col min="12" max="12" width="16.85546875" style="28" customWidth="1"/>
    <col min="13" max="13" width="25.28515625" style="28" customWidth="1"/>
    <col min="14" max="15" width="16.5703125" style="28" customWidth="1"/>
    <col min="16" max="16" width="23.140625" style="28" customWidth="1"/>
    <col min="17" max="17" width="19.42578125" style="28" customWidth="1"/>
    <col min="18" max="18" width="38.5703125" style="28" customWidth="1"/>
    <col min="19" max="19" width="20.42578125" style="28" customWidth="1"/>
    <col min="20" max="20" width="22.140625" style="28" customWidth="1"/>
    <col min="21" max="21" width="27.140625" style="28" customWidth="1"/>
    <col min="22" max="22" width="20.42578125" style="28" customWidth="1"/>
    <col min="23" max="23" width="22.140625" style="28" customWidth="1"/>
    <col min="24" max="24" width="36.85546875" style="28" customWidth="1"/>
    <col min="25" max="25" width="26.85546875" style="28" customWidth="1"/>
    <col min="26" max="26" width="22.140625" style="28" customWidth="1"/>
    <col min="27" max="27" width="27.140625" style="28" customWidth="1"/>
    <col min="28" max="28" width="20.42578125" style="28" customWidth="1"/>
    <col min="29" max="29" width="22.140625" style="28" customWidth="1"/>
    <col min="30" max="30" width="17.7109375" style="28" customWidth="1"/>
    <col min="31" max="31" width="17.85546875" style="28" customWidth="1"/>
    <col min="32" max="32" width="19.140625" style="28" customWidth="1"/>
    <col min="33" max="33" width="18.7109375" style="28" customWidth="1"/>
    <col min="34" max="34" width="21" style="28" customWidth="1"/>
    <col min="35" max="35" width="26.5703125" style="28" customWidth="1"/>
    <col min="36" max="36" width="24.5703125" style="28" customWidth="1"/>
    <col min="37" max="37" width="28.140625" style="28" customWidth="1"/>
    <col min="38" max="38" width="27.85546875" style="28" customWidth="1"/>
    <col min="39" max="39" width="9.140625" style="28"/>
    <col min="40" max="40" width="11.42578125" style="28" customWidth="1"/>
    <col min="41" max="16384" width="11.42578125" style="28"/>
  </cols>
  <sheetData>
    <row r="1" spans="1:38" ht="75.75" customHeight="1" x14ac:dyDescent="0.2">
      <c r="A1" s="780" t="s">
        <v>566</v>
      </c>
      <c r="B1" s="780"/>
      <c r="C1" s="781" t="s">
        <v>0</v>
      </c>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3"/>
      <c r="AJ1" s="784"/>
      <c r="AK1" s="784"/>
      <c r="AL1" s="784"/>
    </row>
    <row r="2" spans="1:38"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3"/>
      <c r="AJ2" s="784"/>
      <c r="AK2" s="784"/>
      <c r="AL2" s="784"/>
    </row>
    <row r="3" spans="1:38" ht="41.25" customHeight="1" thickBot="1" x14ac:dyDescent="0.25">
      <c r="A3" s="785"/>
      <c r="B3" s="785"/>
      <c r="C3" s="787"/>
      <c r="D3" s="781" t="s">
        <v>1126</v>
      </c>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3"/>
      <c r="AJ3" s="788">
        <v>45560</v>
      </c>
      <c r="AK3" s="789"/>
      <c r="AL3" s="789"/>
    </row>
    <row r="4" spans="1:38" ht="32.25" customHeight="1" thickBot="1" x14ac:dyDescent="0.25">
      <c r="A4" s="847" t="s">
        <v>570</v>
      </c>
      <c r="B4" s="848"/>
      <c r="C4" s="848"/>
      <c r="D4" s="848"/>
      <c r="E4" s="848"/>
      <c r="F4" s="848"/>
      <c r="G4" s="848"/>
      <c r="H4" s="848"/>
      <c r="I4" s="848"/>
      <c r="J4" s="848"/>
      <c r="K4" s="790" t="s">
        <v>571</v>
      </c>
      <c r="L4" s="790"/>
      <c r="M4" s="790"/>
      <c r="N4" s="790"/>
      <c r="O4" s="790"/>
      <c r="P4" s="790"/>
      <c r="Q4" s="790"/>
      <c r="R4" s="790" t="s">
        <v>572</v>
      </c>
      <c r="S4" s="790"/>
      <c r="T4" s="790"/>
      <c r="U4" s="790"/>
      <c r="V4" s="790"/>
      <c r="W4" s="790"/>
      <c r="X4" s="790"/>
      <c r="Y4" s="790"/>
      <c r="Z4" s="790"/>
      <c r="AA4" s="790"/>
      <c r="AB4" s="790"/>
      <c r="AC4" s="790"/>
      <c r="AD4" s="790" t="s">
        <v>573</v>
      </c>
      <c r="AE4" s="790"/>
      <c r="AF4" s="790"/>
      <c r="AG4" s="790"/>
      <c r="AH4" s="790"/>
      <c r="AI4" s="790" t="s">
        <v>233</v>
      </c>
      <c r="AJ4" s="790"/>
      <c r="AK4" s="790"/>
      <c r="AL4" s="790"/>
    </row>
    <row r="5" spans="1:38" ht="15" thickBot="1" x14ac:dyDescent="0.25">
      <c r="A5" s="791" t="s">
        <v>574</v>
      </c>
      <c r="B5" s="793" t="s">
        <v>575</v>
      </c>
      <c r="C5" s="793" t="s">
        <v>350</v>
      </c>
      <c r="D5" s="793" t="s">
        <v>351</v>
      </c>
      <c r="E5" s="793" t="s">
        <v>352</v>
      </c>
      <c r="F5" s="793" t="s">
        <v>353</v>
      </c>
      <c r="G5" s="793" t="s">
        <v>354</v>
      </c>
      <c r="H5" s="793" t="s">
        <v>209</v>
      </c>
      <c r="I5" s="190" t="s">
        <v>355</v>
      </c>
      <c r="J5" s="572" t="s">
        <v>356</v>
      </c>
      <c r="K5" s="869" t="s">
        <v>215</v>
      </c>
      <c r="L5" s="869" t="s">
        <v>218</v>
      </c>
      <c r="M5" s="869" t="s">
        <v>576</v>
      </c>
      <c r="N5" s="869" t="s">
        <v>9</v>
      </c>
      <c r="O5" s="869" t="s">
        <v>222</v>
      </c>
      <c r="P5" s="869" t="s">
        <v>577</v>
      </c>
      <c r="Q5" s="872" t="s">
        <v>10</v>
      </c>
      <c r="R5" s="797" t="s">
        <v>225</v>
      </c>
      <c r="S5" s="797" t="s">
        <v>578</v>
      </c>
      <c r="T5" s="809" t="s">
        <v>579</v>
      </c>
      <c r="U5" s="797" t="s">
        <v>225</v>
      </c>
      <c r="V5" s="797" t="s">
        <v>578</v>
      </c>
      <c r="W5" s="809" t="s">
        <v>580</v>
      </c>
      <c r="X5" s="874" t="s">
        <v>225</v>
      </c>
      <c r="Y5" s="874" t="s">
        <v>578</v>
      </c>
      <c r="Z5" s="1069" t="s">
        <v>581</v>
      </c>
      <c r="AA5" s="874" t="s">
        <v>225</v>
      </c>
      <c r="AB5" s="874" t="s">
        <v>578</v>
      </c>
      <c r="AC5" s="1069" t="s">
        <v>582</v>
      </c>
      <c r="AD5" s="811" t="s">
        <v>12</v>
      </c>
      <c r="AE5" s="812"/>
      <c r="AF5" s="812"/>
      <c r="AG5" s="812"/>
      <c r="AH5" s="812"/>
      <c r="AI5" s="790"/>
      <c r="AJ5" s="790"/>
      <c r="AK5" s="790"/>
      <c r="AL5" s="790"/>
    </row>
    <row r="6" spans="1:38" ht="25.5" x14ac:dyDescent="0.2">
      <c r="A6" s="792"/>
      <c r="B6" s="794"/>
      <c r="C6" s="794"/>
      <c r="D6" s="794"/>
      <c r="E6" s="794"/>
      <c r="F6" s="794"/>
      <c r="G6" s="794"/>
      <c r="H6" s="794"/>
      <c r="I6" s="261" t="s">
        <v>353</v>
      </c>
      <c r="J6" s="261">
        <v>2025</v>
      </c>
      <c r="K6" s="1068"/>
      <c r="L6" s="870"/>
      <c r="M6" s="870"/>
      <c r="N6" s="870"/>
      <c r="O6" s="870"/>
      <c r="P6" s="870"/>
      <c r="Q6" s="873"/>
      <c r="R6" s="798"/>
      <c r="S6" s="798"/>
      <c r="T6" s="810"/>
      <c r="U6" s="798"/>
      <c r="V6" s="798"/>
      <c r="W6" s="810"/>
      <c r="X6" s="875"/>
      <c r="Y6" s="875"/>
      <c r="Z6" s="1070"/>
      <c r="AA6" s="875"/>
      <c r="AB6" s="875"/>
      <c r="AC6" s="1070"/>
      <c r="AD6" s="91" t="s">
        <v>583</v>
      </c>
      <c r="AE6" s="5" t="s">
        <v>584</v>
      </c>
      <c r="AF6" s="5" t="s">
        <v>585</v>
      </c>
      <c r="AG6" s="5" t="s">
        <v>586</v>
      </c>
      <c r="AH6" s="92" t="s">
        <v>21</v>
      </c>
      <c r="AI6" s="198" t="s">
        <v>587</v>
      </c>
      <c r="AJ6" s="199" t="s">
        <v>588</v>
      </c>
      <c r="AK6" s="199" t="s">
        <v>589</v>
      </c>
      <c r="AL6" s="200" t="s">
        <v>590</v>
      </c>
    </row>
    <row r="7" spans="1:38" s="33" customFormat="1" ht="38.25" x14ac:dyDescent="0.25">
      <c r="A7" s="836" t="s">
        <v>453</v>
      </c>
      <c r="B7" s="836" t="s">
        <v>454</v>
      </c>
      <c r="C7" s="836" t="s">
        <v>455</v>
      </c>
      <c r="D7" s="948" t="s">
        <v>456</v>
      </c>
      <c r="E7" s="948" t="s">
        <v>457</v>
      </c>
      <c r="F7" s="948" t="s">
        <v>458</v>
      </c>
      <c r="G7" s="948" t="s">
        <v>459</v>
      </c>
      <c r="H7" s="948" t="s">
        <v>460</v>
      </c>
      <c r="I7" s="948" t="s">
        <v>461</v>
      </c>
      <c r="J7" s="1071" t="s">
        <v>459</v>
      </c>
      <c r="K7" s="340" t="s">
        <v>1127</v>
      </c>
      <c r="L7" s="412" t="s">
        <v>1128</v>
      </c>
      <c r="M7" s="297" t="s">
        <v>1129</v>
      </c>
      <c r="N7" s="449">
        <v>1</v>
      </c>
      <c r="O7" s="6" t="s">
        <v>643</v>
      </c>
      <c r="P7" s="440" t="s">
        <v>1130</v>
      </c>
      <c r="Q7" s="177" t="s">
        <v>1131</v>
      </c>
      <c r="R7" s="50"/>
      <c r="S7" s="50"/>
      <c r="T7" s="80"/>
      <c r="U7" s="50"/>
      <c r="V7" s="50"/>
      <c r="W7" s="80"/>
      <c r="X7" s="50"/>
      <c r="Y7" s="50"/>
      <c r="Z7" s="80"/>
      <c r="AA7" s="50"/>
      <c r="AB7" s="50"/>
      <c r="AC7" s="80"/>
      <c r="AD7" s="25">
        <f>IFERROR(IF(T7&gt;=N7,1,(T7*100%)/N7),"-")</f>
        <v>0</v>
      </c>
      <c r="AE7" s="25">
        <f>IFERROR(IF(W7&gt;=N7,1,(W7*100%)/N7),"-")</f>
        <v>0</v>
      </c>
      <c r="AF7" s="25">
        <f>IFERROR(IF(Z7&gt;=N7,1,(Z7*100%)/N7),"-")</f>
        <v>0</v>
      </c>
      <c r="AG7" s="25">
        <f>IFERROR(IF(AC7&gt;=N7,1,(AC7*100%)/N7),"-")</f>
        <v>0</v>
      </c>
      <c r="AH7" s="94">
        <f>IFERROR(AVERAGE(AD7:AG7),"-")</f>
        <v>0</v>
      </c>
      <c r="AI7" s="98"/>
      <c r="AJ7" s="31"/>
      <c r="AK7" s="32"/>
      <c r="AL7" s="99"/>
    </row>
    <row r="8" spans="1:38" s="33" customFormat="1" ht="111.75" customHeight="1" x14ac:dyDescent="0.25">
      <c r="A8" s="837"/>
      <c r="B8" s="837"/>
      <c r="C8" s="837"/>
      <c r="D8" s="949"/>
      <c r="E8" s="949"/>
      <c r="F8" s="949"/>
      <c r="G8" s="949"/>
      <c r="H8" s="949"/>
      <c r="I8" s="949"/>
      <c r="J8" s="1072"/>
      <c r="K8" s="340" t="s">
        <v>1132</v>
      </c>
      <c r="L8" s="412" t="s">
        <v>1133</v>
      </c>
      <c r="M8" s="297" t="s">
        <v>1134</v>
      </c>
      <c r="N8" s="161">
        <v>1</v>
      </c>
      <c r="O8" s="6" t="s">
        <v>643</v>
      </c>
      <c r="P8" s="440" t="s">
        <v>1135</v>
      </c>
      <c r="Q8" s="177" t="s">
        <v>1136</v>
      </c>
      <c r="R8" s="50"/>
      <c r="S8" s="50"/>
      <c r="T8" s="80"/>
      <c r="U8" s="50"/>
      <c r="V8" s="50"/>
      <c r="W8" s="80"/>
      <c r="X8" s="50"/>
      <c r="Y8" s="50"/>
      <c r="Z8" s="80"/>
      <c r="AA8" s="50"/>
      <c r="AB8" s="50"/>
      <c r="AC8" s="80"/>
      <c r="AD8" s="25">
        <f>IFERROR(IF(T8&gt;=N8,1,(T8*100%)/N8),"-")</f>
        <v>0</v>
      </c>
      <c r="AE8" s="25">
        <f>IFERROR(IF(W8&gt;=N8,1,(W8*100%)/N8),"-")</f>
        <v>0</v>
      </c>
      <c r="AF8" s="25">
        <f>IFERROR(IF(Z8&gt;=N8,1,(Z8*100%)/N8),"-")</f>
        <v>0</v>
      </c>
      <c r="AG8" s="25">
        <f>IFERROR(IF(AC8&gt;=N8,1,(AC8*100%)/N8),"-")</f>
        <v>0</v>
      </c>
      <c r="AH8" s="94">
        <f>IFERROR(AVERAGE(AD8:AG8),"-")</f>
        <v>0</v>
      </c>
      <c r="AI8" s="98"/>
      <c r="AJ8" s="31"/>
      <c r="AK8" s="32"/>
      <c r="AL8" s="99"/>
    </row>
    <row r="9" spans="1:38" s="33" customFormat="1" ht="32.25" customHeight="1" x14ac:dyDescent="0.25">
      <c r="A9" s="837"/>
      <c r="B9" s="837"/>
      <c r="C9" s="837"/>
      <c r="D9" s="949"/>
      <c r="E9" s="949"/>
      <c r="F9" s="949"/>
      <c r="G9" s="949"/>
      <c r="H9" s="949"/>
      <c r="I9" s="949"/>
      <c r="J9" s="1072"/>
      <c r="K9" s="340" t="s">
        <v>1137</v>
      </c>
      <c r="L9" s="412" t="s">
        <v>1128</v>
      </c>
      <c r="M9" s="297" t="s">
        <v>1129</v>
      </c>
      <c r="N9" s="449">
        <v>3</v>
      </c>
      <c r="O9" s="6" t="s">
        <v>643</v>
      </c>
      <c r="P9" s="440" t="s">
        <v>1130</v>
      </c>
      <c r="Q9" s="177" t="s">
        <v>1138</v>
      </c>
      <c r="R9" s="50"/>
      <c r="S9" s="50"/>
      <c r="T9" s="80"/>
      <c r="U9" s="50"/>
      <c r="V9" s="50"/>
      <c r="W9" s="80"/>
      <c r="X9" s="50"/>
      <c r="Y9" s="50"/>
      <c r="Z9" s="80"/>
      <c r="AA9" s="50"/>
      <c r="AB9" s="50"/>
      <c r="AC9" s="80"/>
      <c r="AD9" s="25">
        <f>IFERROR(IF(T9&gt;=N9,1,(T9*100%)/N9),"-")</f>
        <v>0</v>
      </c>
      <c r="AE9" s="25">
        <f>IFERROR(IF(W9&gt;=N9,1,(W9*100%)/N9),"-")</f>
        <v>0</v>
      </c>
      <c r="AF9" s="25">
        <f>IFERROR(IF(Z9&gt;=N9,1,(Z9*100%)/N9),"-")</f>
        <v>0</v>
      </c>
      <c r="AG9" s="25">
        <f>IFERROR(IF(AC9&gt;=N9,1,(AC9*100%)/N9),"-")</f>
        <v>0</v>
      </c>
      <c r="AH9" s="94">
        <f>IFERROR(AVERAGE(AD9:AG9),"-")</f>
        <v>0</v>
      </c>
      <c r="AI9" s="98"/>
      <c r="AJ9" s="31"/>
      <c r="AK9" s="32"/>
      <c r="AL9" s="99"/>
    </row>
    <row r="10" spans="1:38" s="33" customFormat="1" ht="33.75" customHeight="1" x14ac:dyDescent="0.25">
      <c r="A10" s="838"/>
      <c r="B10" s="838"/>
      <c r="C10" s="838"/>
      <c r="D10" s="950"/>
      <c r="E10" s="950"/>
      <c r="F10" s="950"/>
      <c r="G10" s="950"/>
      <c r="H10" s="950"/>
      <c r="I10" s="950"/>
      <c r="J10" s="1073"/>
      <c r="K10" s="340" t="s">
        <v>1139</v>
      </c>
      <c r="L10" s="412" t="s">
        <v>1140</v>
      </c>
      <c r="M10" s="297" t="s">
        <v>1129</v>
      </c>
      <c r="N10" s="449">
        <v>1</v>
      </c>
      <c r="O10" s="6" t="s">
        <v>643</v>
      </c>
      <c r="P10" s="6" t="s">
        <v>1141</v>
      </c>
      <c r="Q10" s="177" t="s">
        <v>1142</v>
      </c>
      <c r="R10" s="50"/>
      <c r="S10" s="50"/>
      <c r="T10" s="80"/>
      <c r="U10" s="50"/>
      <c r="V10" s="50"/>
      <c r="W10" s="80"/>
      <c r="X10" s="50"/>
      <c r="Y10" s="50"/>
      <c r="Z10" s="80"/>
      <c r="AA10" s="50"/>
      <c r="AB10" s="50"/>
      <c r="AC10" s="80"/>
      <c r="AD10" s="25">
        <f>IFERROR(IF(T10&gt;=N10,1,(T10*100%)/N10),"-")</f>
        <v>0</v>
      </c>
      <c r="AE10" s="25">
        <f>IFERROR(IF(W10&gt;=N10,1,(W10*100%)/N10),"-")</f>
        <v>0</v>
      </c>
      <c r="AF10" s="25">
        <f>IFERROR(IF(Z10&gt;=N10,1,(Z10*100%)/N10),"-")</f>
        <v>0</v>
      </c>
      <c r="AG10" s="25">
        <f>IFERROR(IF(AC10&gt;=N10,1,(AC10*100%)/N10),"-")</f>
        <v>0</v>
      </c>
      <c r="AH10" s="94">
        <f>IFERROR(AVERAGE(AD10:AG10),"-")</f>
        <v>0</v>
      </c>
      <c r="AI10" s="98"/>
      <c r="AJ10" s="31"/>
      <c r="AK10" s="32"/>
      <c r="AL10" s="99"/>
    </row>
    <row r="11" spans="1:38" ht="45.6" customHeight="1" thickBot="1" x14ac:dyDescent="0.25">
      <c r="A11" s="819" t="s">
        <v>607</v>
      </c>
      <c r="B11" s="820"/>
      <c r="C11" s="820"/>
      <c r="D11" s="820"/>
      <c r="E11" s="820"/>
      <c r="F11" s="820"/>
      <c r="G11" s="820"/>
      <c r="H11" s="820"/>
      <c r="I11" s="820"/>
      <c r="J11" s="820"/>
      <c r="K11" s="820"/>
      <c r="L11" s="865"/>
      <c r="M11" s="865"/>
      <c r="N11" s="865"/>
      <c r="O11" s="865"/>
      <c r="P11" s="866"/>
      <c r="Q11" s="175" t="s">
        <v>608</v>
      </c>
      <c r="R11" s="84"/>
      <c r="S11" s="68"/>
      <c r="T11" s="834" t="str">
        <f>IFERROR(AVERAGE(#REF!),"-")</f>
        <v>-</v>
      </c>
      <c r="U11" s="84"/>
      <c r="V11" s="68"/>
      <c r="W11" s="834" t="str">
        <f>IFERROR(AVERAGE(#REF!),"-")</f>
        <v>-</v>
      </c>
      <c r="X11" s="84"/>
      <c r="Y11" s="68"/>
      <c r="Z11" s="834" t="str">
        <f>IFERROR(AVERAGE(#REF!),"-")</f>
        <v>-</v>
      </c>
      <c r="AA11" s="84"/>
      <c r="AB11" s="68"/>
      <c r="AC11" s="834" t="str">
        <f>IFERROR(AVERAGE(#REF!),"-")</f>
        <v>-</v>
      </c>
      <c r="AD11" s="105">
        <f>IFERROR(AVERAGE(AD7:AD10),"-")</f>
        <v>0</v>
      </c>
      <c r="AE11" s="106">
        <f>IFERROR(AVERAGE(AE10),"-")</f>
        <v>0</v>
      </c>
      <c r="AF11" s="106">
        <f>IFERROR(AVERAGE(AF10),"-")</f>
        <v>0</v>
      </c>
      <c r="AG11" s="106">
        <f>IFERROR(AVERAGE(AG10),"-")</f>
        <v>0</v>
      </c>
      <c r="AH11" s="835">
        <f>IFERROR(AVERAGE(AH10),"-")</f>
        <v>0</v>
      </c>
      <c r="AI11" s="100"/>
      <c r="AJ11" s="101"/>
      <c r="AK11" s="102"/>
      <c r="AL11" s="103"/>
    </row>
    <row r="12" spans="1:38" ht="14.25" customHeight="1" thickBot="1" x14ac:dyDescent="0.25">
      <c r="R12" s="109"/>
      <c r="S12" s="120" t="s">
        <v>609</v>
      </c>
      <c r="T12" s="814"/>
      <c r="U12" s="109"/>
      <c r="V12" s="120" t="s">
        <v>610</v>
      </c>
      <c r="W12" s="814"/>
      <c r="X12" s="108"/>
      <c r="Y12" s="122" t="s">
        <v>611</v>
      </c>
      <c r="Z12" s="814"/>
      <c r="AA12" s="109"/>
      <c r="AB12" s="120" t="s">
        <v>612</v>
      </c>
      <c r="AC12" s="814"/>
      <c r="AD12" s="107"/>
      <c r="AE12" s="108"/>
      <c r="AF12" s="109"/>
      <c r="AG12" s="95" t="s">
        <v>613</v>
      </c>
      <c r="AH12" s="808"/>
    </row>
    <row r="13" spans="1:38" ht="15" x14ac:dyDescent="0.2">
      <c r="M13" s="197"/>
      <c r="N13" s="197"/>
      <c r="O13" s="197"/>
      <c r="P13" s="193"/>
      <c r="Q13" s="194"/>
      <c r="T13" s="49"/>
      <c r="Z13" s="49"/>
    </row>
    <row r="14" spans="1:38" ht="15" x14ac:dyDescent="0.25">
      <c r="M14"/>
      <c r="N14"/>
      <c r="O14"/>
      <c r="P14" s="162"/>
      <c r="Q14" s="196"/>
      <c r="T14" s="49"/>
      <c r="Z14" s="49"/>
    </row>
    <row r="15" spans="1:38" ht="15" x14ac:dyDescent="0.25">
      <c r="M15"/>
      <c r="N15"/>
      <c r="O15"/>
      <c r="P15" s="162"/>
      <c r="Q15" s="196"/>
      <c r="T15" s="49"/>
      <c r="Z15" s="49"/>
    </row>
    <row r="16" spans="1:38" ht="15" x14ac:dyDescent="0.25">
      <c r="M16"/>
      <c r="N16"/>
      <c r="O16"/>
      <c r="P16" s="162"/>
      <c r="Q16" s="196"/>
      <c r="T16" s="49"/>
      <c r="Z16" s="49"/>
    </row>
    <row r="17" spans="13:26" ht="15" x14ac:dyDescent="0.25">
      <c r="M17"/>
      <c r="N17"/>
      <c r="O17"/>
      <c r="P17" s="162"/>
      <c r="Q17" s="196"/>
      <c r="T17" s="49"/>
      <c r="Z17" s="49"/>
    </row>
    <row r="18" spans="13:26" ht="15" x14ac:dyDescent="0.25">
      <c r="M18"/>
      <c r="N18"/>
      <c r="O18"/>
      <c r="P18" s="162"/>
      <c r="Q18" s="196"/>
      <c r="T18" s="49"/>
      <c r="Z18" s="49"/>
    </row>
    <row r="19" spans="13:26" ht="15" x14ac:dyDescent="0.25">
      <c r="M19"/>
      <c r="N19"/>
      <c r="O19"/>
      <c r="P19" s="162"/>
      <c r="Q19" s="196"/>
      <c r="T19" s="49"/>
      <c r="Z19" s="49"/>
    </row>
    <row r="20" spans="13:26" ht="15" x14ac:dyDescent="0.25">
      <c r="M20"/>
      <c r="N20"/>
      <c r="O20"/>
      <c r="P20" s="162"/>
      <c r="Q20" s="196"/>
      <c r="T20" s="49"/>
      <c r="Z20" s="49"/>
    </row>
    <row r="21" spans="13:26" x14ac:dyDescent="0.2">
      <c r="T21" s="49"/>
      <c r="Z21" s="49"/>
    </row>
    <row r="22" spans="13:26" x14ac:dyDescent="0.2">
      <c r="Q22" s="195"/>
      <c r="T22" s="49"/>
      <c r="W22" s="49"/>
      <c r="Z22" s="49"/>
    </row>
    <row r="23" spans="13:26" x14ac:dyDescent="0.2">
      <c r="Q23" s="49"/>
      <c r="T23" s="49"/>
      <c r="W23" s="49"/>
      <c r="Z23" s="49"/>
    </row>
  </sheetData>
  <mergeCells count="57">
    <mergeCell ref="D7:D10"/>
    <mergeCell ref="E7:E10"/>
    <mergeCell ref="F7:F10"/>
    <mergeCell ref="G7:G10"/>
    <mergeCell ref="J7:J10"/>
    <mergeCell ref="I7:I10"/>
    <mergeCell ref="H7:H10"/>
    <mergeCell ref="A11:P11"/>
    <mergeCell ref="T11:T12"/>
    <mergeCell ref="W11:W12"/>
    <mergeCell ref="R5:R6"/>
    <mergeCell ref="S5:S6"/>
    <mergeCell ref="T5:T6"/>
    <mergeCell ref="U5:U6"/>
    <mergeCell ref="V5:V6"/>
    <mergeCell ref="M5:M6"/>
    <mergeCell ref="N5:N6"/>
    <mergeCell ref="O5:O6"/>
    <mergeCell ref="P5:P6"/>
    <mergeCell ref="Q5:Q6"/>
    <mergeCell ref="A7:A10"/>
    <mergeCell ref="B7:B10"/>
    <mergeCell ref="C7:C10"/>
    <mergeCell ref="Z11:Z12"/>
    <mergeCell ref="AC11:AC12"/>
    <mergeCell ref="W5:W6"/>
    <mergeCell ref="AH11:AH12"/>
    <mergeCell ref="Y5:Y6"/>
    <mergeCell ref="Z5:Z6"/>
    <mergeCell ref="AA5:AA6"/>
    <mergeCell ref="AB5:AB6"/>
    <mergeCell ref="AC5:AC6"/>
    <mergeCell ref="AD5:AH5"/>
    <mergeCell ref="AI4:AL5"/>
    <mergeCell ref="A5:A6"/>
    <mergeCell ref="B5:B6"/>
    <mergeCell ref="C5:C6"/>
    <mergeCell ref="D5:D6"/>
    <mergeCell ref="E5:E6"/>
    <mergeCell ref="L5:L6"/>
    <mergeCell ref="K4:Q4"/>
    <mergeCell ref="R4:AC4"/>
    <mergeCell ref="AD4:AH4"/>
    <mergeCell ref="F5:F6"/>
    <mergeCell ref="G5:G6"/>
    <mergeCell ref="H5:H6"/>
    <mergeCell ref="K5:K6"/>
    <mergeCell ref="X5:X6"/>
    <mergeCell ref="A4:J4"/>
    <mergeCell ref="A1:B1"/>
    <mergeCell ref="AJ1:AL2"/>
    <mergeCell ref="A2:B3"/>
    <mergeCell ref="C2:C3"/>
    <mergeCell ref="D2:AI2"/>
    <mergeCell ref="D3:AI3"/>
    <mergeCell ref="AJ3:AL3"/>
    <mergeCell ref="C1:AI1"/>
  </mergeCells>
  <conditionalFormatting sqref="AD7:AH10">
    <cfRule type="cellIs" dxfId="11" priority="1" operator="lessThan">
      <formula>0.6</formula>
    </cfRule>
    <cfRule type="cellIs" dxfId="10" priority="2" operator="between">
      <formula>60%</formula>
      <formula>79%</formula>
    </cfRule>
    <cfRule type="cellIs" dxfId="9" priority="3" operator="between">
      <formula>80%</formula>
      <formula>100%</formula>
    </cfRule>
  </conditionalFormatting>
  <conditionalFormatting sqref="AH11">
    <cfRule type="cellIs" dxfId="8" priority="13" operator="lessThan">
      <formula>0.6</formula>
    </cfRule>
    <cfRule type="cellIs" dxfId="7" priority="14" operator="between">
      <formula>60%</formula>
      <formula>79%</formula>
    </cfRule>
    <cfRule type="cellIs" dxfId="6" priority="15" operator="between">
      <formula>80%</formula>
      <formula>100%</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5BA34-9C84-47D5-A2FE-B4DFAE4089C9}">
  <dimension ref="A1:AO22"/>
  <sheetViews>
    <sheetView zoomScale="85" zoomScaleNormal="85" workbookViewId="0">
      <selection activeCell="S7" sqref="S7:U9"/>
    </sheetView>
  </sheetViews>
  <sheetFormatPr baseColWidth="10" defaultColWidth="11.42578125" defaultRowHeight="12.75" x14ac:dyDescent="0.2"/>
  <cols>
    <col min="1" max="1" width="21.42578125" style="28" customWidth="1"/>
    <col min="2" max="2" width="29.140625" style="28" customWidth="1"/>
    <col min="3" max="3" width="38.7109375" style="28" customWidth="1"/>
    <col min="4" max="6" width="31" style="28" customWidth="1"/>
    <col min="7" max="7" width="12.5703125" style="28" customWidth="1"/>
    <col min="8" max="9" width="31" style="28" customWidth="1"/>
    <col min="10" max="11" width="12.140625" style="28" customWidth="1"/>
    <col min="12" max="12" width="37.140625" style="28" customWidth="1"/>
    <col min="13" max="13" width="16.85546875" style="28" customWidth="1"/>
    <col min="14" max="14" width="25.28515625" style="28" customWidth="1"/>
    <col min="15" max="17" width="16.5703125" style="28" customWidth="1"/>
    <col min="18" max="18" width="19.42578125" style="28" customWidth="1"/>
    <col min="19" max="19" width="27.140625" style="28" customWidth="1"/>
    <col min="20" max="20" width="20.42578125" style="28" customWidth="1"/>
    <col min="21" max="21" width="22.140625" style="28" customWidth="1"/>
    <col min="22" max="22" width="27.140625" style="28" customWidth="1"/>
    <col min="23" max="23" width="20.42578125" style="28" customWidth="1"/>
    <col min="24" max="24" width="22.140625" style="28" customWidth="1"/>
    <col min="25" max="25" width="27.140625" style="28" customWidth="1"/>
    <col min="26" max="26" width="20.42578125" style="28" customWidth="1"/>
    <col min="27" max="27" width="22.140625" style="28" customWidth="1"/>
    <col min="28" max="28" width="27.140625" style="28" customWidth="1"/>
    <col min="29" max="29" width="20.42578125" style="28" customWidth="1"/>
    <col min="30" max="30" width="22.140625" style="28" customWidth="1"/>
    <col min="31" max="31" width="17.7109375" style="28" customWidth="1"/>
    <col min="32" max="32" width="17.85546875" style="28" customWidth="1"/>
    <col min="33" max="33" width="19.140625" style="28" customWidth="1"/>
    <col min="34" max="34" width="18.7109375" style="28" customWidth="1"/>
    <col min="35" max="35" width="21" style="28" customWidth="1"/>
    <col min="36" max="36" width="26.5703125" style="28" customWidth="1"/>
    <col min="37" max="37" width="24.5703125" style="28" customWidth="1"/>
    <col min="38" max="38" width="28.140625" style="28" customWidth="1"/>
    <col min="39" max="39" width="27.85546875" style="28" customWidth="1"/>
    <col min="40" max="40" width="9.140625" style="28"/>
    <col min="41" max="41" width="11.42578125" style="28" customWidth="1"/>
    <col min="42" max="16384" width="11.42578125" style="28"/>
  </cols>
  <sheetData>
    <row r="1" spans="1:41" ht="75.75" customHeight="1" x14ac:dyDescent="0.2">
      <c r="A1" s="780" t="s">
        <v>566</v>
      </c>
      <c r="B1" s="780"/>
      <c r="C1" s="781" t="s">
        <v>0</v>
      </c>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3"/>
      <c r="AK1" s="784"/>
      <c r="AL1" s="784"/>
      <c r="AM1" s="784"/>
    </row>
    <row r="2" spans="1:41" ht="41.25" customHeight="1" x14ac:dyDescent="0.2">
      <c r="A2" s="785" t="s">
        <v>567</v>
      </c>
      <c r="B2" s="785"/>
      <c r="C2" s="786"/>
      <c r="D2" s="781" t="s">
        <v>568</v>
      </c>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782"/>
      <c r="AG2" s="782"/>
      <c r="AH2" s="782"/>
      <c r="AI2" s="782"/>
      <c r="AJ2" s="783"/>
      <c r="AK2" s="784"/>
      <c r="AL2" s="784"/>
      <c r="AM2" s="784"/>
    </row>
    <row r="3" spans="1:41" ht="41.25" customHeight="1" x14ac:dyDescent="0.2">
      <c r="A3" s="785"/>
      <c r="B3" s="785"/>
      <c r="C3" s="787"/>
      <c r="D3" s="781" t="s">
        <v>1143</v>
      </c>
      <c r="E3" s="782"/>
      <c r="F3" s="782"/>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3"/>
      <c r="AK3" s="788">
        <v>45560</v>
      </c>
      <c r="AL3" s="789"/>
      <c r="AM3" s="789"/>
    </row>
    <row r="4" spans="1:41" ht="32.25" customHeight="1" x14ac:dyDescent="0.2">
      <c r="A4" s="847" t="s">
        <v>570</v>
      </c>
      <c r="B4" s="848"/>
      <c r="C4" s="848"/>
      <c r="D4" s="848"/>
      <c r="E4" s="848"/>
      <c r="F4" s="848"/>
      <c r="G4" s="848"/>
      <c r="H4" s="848"/>
      <c r="I4" s="848"/>
      <c r="J4" s="848"/>
      <c r="K4" s="849"/>
      <c r="L4" s="790" t="s">
        <v>571</v>
      </c>
      <c r="M4" s="790"/>
      <c r="N4" s="790"/>
      <c r="O4" s="790"/>
      <c r="P4" s="790"/>
      <c r="Q4" s="790"/>
      <c r="R4" s="790"/>
      <c r="S4" s="790" t="s">
        <v>572</v>
      </c>
      <c r="T4" s="790"/>
      <c r="U4" s="790"/>
      <c r="V4" s="790"/>
      <c r="W4" s="790"/>
      <c r="X4" s="790"/>
      <c r="Y4" s="790"/>
      <c r="Z4" s="790"/>
      <c r="AA4" s="790"/>
      <c r="AB4" s="790"/>
      <c r="AC4" s="790"/>
      <c r="AD4" s="790"/>
      <c r="AE4" s="790" t="s">
        <v>573</v>
      </c>
      <c r="AF4" s="790"/>
      <c r="AG4" s="790"/>
      <c r="AH4" s="790"/>
      <c r="AI4" s="790"/>
      <c r="AJ4" s="790" t="s">
        <v>233</v>
      </c>
      <c r="AK4" s="790"/>
      <c r="AL4" s="790"/>
      <c r="AM4" s="790"/>
    </row>
    <row r="5" spans="1:41" ht="15" customHeight="1" x14ac:dyDescent="0.2">
      <c r="A5" s="791" t="s">
        <v>574</v>
      </c>
      <c r="B5" s="793" t="s">
        <v>575</v>
      </c>
      <c r="C5" s="793" t="s">
        <v>350</v>
      </c>
      <c r="D5" s="793" t="s">
        <v>351</v>
      </c>
      <c r="E5" s="793" t="s">
        <v>352</v>
      </c>
      <c r="F5" s="793" t="s">
        <v>353</v>
      </c>
      <c r="G5" s="793" t="s">
        <v>354</v>
      </c>
      <c r="H5" s="793" t="s">
        <v>209</v>
      </c>
      <c r="I5" s="190" t="s">
        <v>355</v>
      </c>
      <c r="J5" s="1074" t="s">
        <v>356</v>
      </c>
      <c r="K5" s="1075"/>
      <c r="L5" s="801" t="s">
        <v>215</v>
      </c>
      <c r="M5" s="801" t="s">
        <v>218</v>
      </c>
      <c r="N5" s="801" t="s">
        <v>576</v>
      </c>
      <c r="O5" s="801" t="s">
        <v>9</v>
      </c>
      <c r="P5" s="801" t="s">
        <v>222</v>
      </c>
      <c r="Q5" s="801" t="s">
        <v>577</v>
      </c>
      <c r="R5" s="802" t="s">
        <v>10</v>
      </c>
      <c r="S5" s="867" t="s">
        <v>225</v>
      </c>
      <c r="T5" s="867" t="s">
        <v>578</v>
      </c>
      <c r="U5" s="809" t="s">
        <v>579</v>
      </c>
      <c r="V5" s="867" t="s">
        <v>225</v>
      </c>
      <c r="W5" s="867" t="s">
        <v>578</v>
      </c>
      <c r="X5" s="809" t="s">
        <v>580</v>
      </c>
      <c r="Y5" s="867" t="s">
        <v>225</v>
      </c>
      <c r="Z5" s="867" t="s">
        <v>578</v>
      </c>
      <c r="AA5" s="809" t="s">
        <v>581</v>
      </c>
      <c r="AB5" s="867" t="s">
        <v>225</v>
      </c>
      <c r="AC5" s="867" t="s">
        <v>578</v>
      </c>
      <c r="AD5" s="809" t="s">
        <v>582</v>
      </c>
      <c r="AE5" s="811" t="s">
        <v>12</v>
      </c>
      <c r="AF5" s="812"/>
      <c r="AG5" s="812"/>
      <c r="AH5" s="812"/>
      <c r="AI5" s="812"/>
      <c r="AJ5" s="790"/>
      <c r="AK5" s="790"/>
      <c r="AL5" s="790"/>
      <c r="AM5" s="790"/>
    </row>
    <row r="6" spans="1:41" ht="25.5" x14ac:dyDescent="0.2">
      <c r="A6" s="792"/>
      <c r="B6" s="794"/>
      <c r="C6" s="794"/>
      <c r="D6" s="794"/>
      <c r="E6" s="794"/>
      <c r="F6" s="794"/>
      <c r="G6" s="794"/>
      <c r="H6" s="794"/>
      <c r="I6" s="261" t="s">
        <v>353</v>
      </c>
      <c r="J6" s="261">
        <v>2024</v>
      </c>
      <c r="K6" s="261">
        <v>2025</v>
      </c>
      <c r="L6" s="673"/>
      <c r="M6" s="673"/>
      <c r="N6" s="673"/>
      <c r="O6" s="673"/>
      <c r="P6" s="673"/>
      <c r="Q6" s="673"/>
      <c r="R6" s="803"/>
      <c r="S6" s="868"/>
      <c r="T6" s="868"/>
      <c r="U6" s="810"/>
      <c r="V6" s="868"/>
      <c r="W6" s="868"/>
      <c r="X6" s="810"/>
      <c r="Y6" s="868"/>
      <c r="Z6" s="868"/>
      <c r="AA6" s="810"/>
      <c r="AB6" s="868"/>
      <c r="AC6" s="868"/>
      <c r="AD6" s="810"/>
      <c r="AE6" s="91" t="s">
        <v>583</v>
      </c>
      <c r="AF6" s="5" t="s">
        <v>584</v>
      </c>
      <c r="AG6" s="5" t="s">
        <v>585</v>
      </c>
      <c r="AH6" s="5" t="s">
        <v>586</v>
      </c>
      <c r="AI6" s="92" t="s">
        <v>21</v>
      </c>
      <c r="AJ6" s="198" t="s">
        <v>587</v>
      </c>
      <c r="AK6" s="199" t="s">
        <v>588</v>
      </c>
      <c r="AL6" s="199" t="s">
        <v>589</v>
      </c>
      <c r="AM6" s="200" t="s">
        <v>590</v>
      </c>
    </row>
    <row r="7" spans="1:41" ht="63.75" x14ac:dyDescent="0.2">
      <c r="A7" s="836" t="s">
        <v>453</v>
      </c>
      <c r="B7" s="836" t="s">
        <v>454</v>
      </c>
      <c r="C7" s="836" t="s">
        <v>455</v>
      </c>
      <c r="D7" s="836" t="s">
        <v>474</v>
      </c>
      <c r="E7" s="836" t="s">
        <v>475</v>
      </c>
      <c r="F7" s="836" t="s">
        <v>476</v>
      </c>
      <c r="G7" s="836" t="s">
        <v>477</v>
      </c>
      <c r="H7" s="836" t="s">
        <v>478</v>
      </c>
      <c r="I7" s="836" t="s">
        <v>479</v>
      </c>
      <c r="J7" s="854" t="s">
        <v>480</v>
      </c>
      <c r="K7" s="822" t="s">
        <v>480</v>
      </c>
      <c r="L7" s="339" t="s">
        <v>1144</v>
      </c>
      <c r="M7" s="6" t="s">
        <v>1145</v>
      </c>
      <c r="N7" s="297" t="s">
        <v>1146</v>
      </c>
      <c r="O7" s="161">
        <v>1</v>
      </c>
      <c r="P7" s="6" t="s">
        <v>643</v>
      </c>
      <c r="Q7" s="6" t="s">
        <v>1184</v>
      </c>
      <c r="R7" s="177" t="s">
        <v>481</v>
      </c>
      <c r="S7" s="50"/>
      <c r="T7" s="50"/>
      <c r="U7" s="80"/>
      <c r="V7" s="50"/>
      <c r="W7" s="50"/>
      <c r="X7" s="80"/>
      <c r="Y7" s="50"/>
      <c r="Z7" s="50"/>
      <c r="AA7" s="80"/>
      <c r="AB7" s="50"/>
      <c r="AC7" s="50"/>
      <c r="AD7" s="80"/>
      <c r="AE7" s="25">
        <f>IFERROR(IF(U7&gt;=O7,1,(U7*100%)/O7),"-")</f>
        <v>0</v>
      </c>
      <c r="AF7" s="25">
        <f>IFERROR(IF(X7&gt;=O7,1,(X7*100%)/O7),"-")</f>
        <v>0</v>
      </c>
      <c r="AG7" s="25">
        <f>IFERROR(IF(AA7&gt;=O7,1,(AA7*100%)/O7),"-")</f>
        <v>0</v>
      </c>
      <c r="AH7" s="25">
        <f>IFERROR(IF(AD7&gt;=O7,1,(AD7*100%)/O7),"-")</f>
        <v>0</v>
      </c>
      <c r="AI7" s="94">
        <f>IFERROR(AVERAGE(AE7:AH7),"-")</f>
        <v>0</v>
      </c>
      <c r="AJ7" s="98"/>
      <c r="AK7" s="31"/>
      <c r="AL7" s="32"/>
      <c r="AM7" s="99"/>
      <c r="AN7" s="33"/>
      <c r="AO7" s="33"/>
    </row>
    <row r="8" spans="1:41" ht="63.75" x14ac:dyDescent="0.2">
      <c r="A8" s="837"/>
      <c r="B8" s="837"/>
      <c r="C8" s="837"/>
      <c r="D8" s="837"/>
      <c r="E8" s="837"/>
      <c r="F8" s="837"/>
      <c r="G8" s="837"/>
      <c r="H8" s="837"/>
      <c r="I8" s="837"/>
      <c r="J8" s="1076"/>
      <c r="K8" s="822"/>
      <c r="L8" s="339" t="s">
        <v>1147</v>
      </c>
      <c r="M8" s="6" t="s">
        <v>1148</v>
      </c>
      <c r="N8" s="297" t="s">
        <v>1149</v>
      </c>
      <c r="O8" s="161">
        <v>1</v>
      </c>
      <c r="P8" s="6" t="s">
        <v>643</v>
      </c>
      <c r="Q8" s="6" t="s">
        <v>1185</v>
      </c>
      <c r="R8" s="177" t="s">
        <v>481</v>
      </c>
      <c r="S8" s="50"/>
      <c r="T8" s="50"/>
      <c r="U8" s="80"/>
      <c r="V8" s="50"/>
      <c r="W8" s="50"/>
      <c r="X8" s="80"/>
      <c r="Y8" s="50"/>
      <c r="Z8" s="50"/>
      <c r="AA8" s="80"/>
      <c r="AB8" s="50"/>
      <c r="AC8" s="50"/>
      <c r="AD8" s="80"/>
      <c r="AE8" s="25">
        <f>IFERROR(IF(U8&gt;=O8,1,(U8*100%)/O8),"-")</f>
        <v>0</v>
      </c>
      <c r="AF8" s="25">
        <f>IFERROR(IF(X8&gt;=O8,1,(X8*100%)/O8),"-")</f>
        <v>0</v>
      </c>
      <c r="AG8" s="25">
        <f>IFERROR(IF(AA8&gt;=O8,1,(AA8*100%)/O8),"-")</f>
        <v>0</v>
      </c>
      <c r="AH8" s="25">
        <f>IFERROR(IF(AD8&gt;=O8,1,(AD8*100%)/O8),"-")</f>
        <v>0</v>
      </c>
      <c r="AI8" s="94">
        <f>IFERROR(AVERAGE(AE8:AH8),"-")</f>
        <v>0</v>
      </c>
      <c r="AJ8" s="98"/>
      <c r="AK8" s="31"/>
      <c r="AL8" s="32"/>
      <c r="AM8" s="99"/>
      <c r="AN8" s="33"/>
      <c r="AO8" s="33"/>
    </row>
    <row r="9" spans="1:41" s="33" customFormat="1" ht="38.25" x14ac:dyDescent="0.25">
      <c r="A9" s="838"/>
      <c r="B9" s="838"/>
      <c r="C9" s="838"/>
      <c r="D9" s="838"/>
      <c r="E9" s="838"/>
      <c r="F9" s="838"/>
      <c r="G9" s="838"/>
      <c r="H9" s="838"/>
      <c r="I9" s="838"/>
      <c r="J9" s="855"/>
      <c r="K9" s="822"/>
      <c r="L9" s="339" t="s">
        <v>1150</v>
      </c>
      <c r="M9" s="6" t="s">
        <v>1151</v>
      </c>
      <c r="N9" s="6" t="s">
        <v>1152</v>
      </c>
      <c r="O9" s="285">
        <v>1</v>
      </c>
      <c r="P9" s="6" t="s">
        <v>604</v>
      </c>
      <c r="Q9" s="434" t="s">
        <v>1153</v>
      </c>
      <c r="R9" s="177" t="s">
        <v>481</v>
      </c>
      <c r="S9" s="50"/>
      <c r="T9" s="50"/>
      <c r="U9" s="80"/>
      <c r="V9" s="50"/>
      <c r="W9" s="50"/>
      <c r="X9" s="80"/>
      <c r="Y9" s="50"/>
      <c r="Z9" s="50"/>
      <c r="AA9" s="80"/>
      <c r="AB9" s="50"/>
      <c r="AC9" s="50"/>
      <c r="AD9" s="80"/>
      <c r="AE9" s="25" t="s">
        <v>102</v>
      </c>
      <c r="AF9" s="25">
        <f>IFERROR(IF(X9&gt;=O9,1,(X9*100%)/O9),"-")</f>
        <v>0</v>
      </c>
      <c r="AG9" s="25">
        <f>IFERROR(IF(AA9&gt;=O9,1,(AA9*100%)/O9),"-")</f>
        <v>0</v>
      </c>
      <c r="AH9" s="25">
        <f>IFERROR(IF(AD9&gt;=O9,1,(AD9*100%)/O9),"-")</f>
        <v>0</v>
      </c>
      <c r="AI9" s="94">
        <f>IFERROR(AVERAGE(AE9:AH9),"-")</f>
        <v>0</v>
      </c>
      <c r="AJ9" s="98"/>
      <c r="AK9" s="31"/>
      <c r="AL9" s="32"/>
      <c r="AM9" s="99"/>
    </row>
    <row r="10" spans="1:41" ht="45.6" customHeight="1" x14ac:dyDescent="0.2">
      <c r="A10" s="819" t="s">
        <v>607</v>
      </c>
      <c r="B10" s="820"/>
      <c r="C10" s="820"/>
      <c r="D10" s="820"/>
      <c r="E10" s="820"/>
      <c r="F10" s="820"/>
      <c r="G10" s="820"/>
      <c r="H10" s="820"/>
      <c r="I10" s="820"/>
      <c r="J10" s="820"/>
      <c r="K10" s="820"/>
      <c r="L10" s="865"/>
      <c r="M10" s="865"/>
      <c r="N10" s="865"/>
      <c r="O10" s="865"/>
      <c r="P10" s="865"/>
      <c r="Q10" s="866"/>
      <c r="R10" s="175" t="s">
        <v>608</v>
      </c>
      <c r="S10" s="84"/>
      <c r="T10" s="68"/>
      <c r="U10" s="834" t="str">
        <f>IFERROR(AVERAGE(#REF!),"-")</f>
        <v>-</v>
      </c>
      <c r="V10" s="84"/>
      <c r="W10" s="68"/>
      <c r="X10" s="834" t="str">
        <f>IFERROR(AVERAGE(#REF!),"-")</f>
        <v>-</v>
      </c>
      <c r="Y10" s="84"/>
      <c r="Z10" s="68"/>
      <c r="AA10" s="834" t="str">
        <f>IFERROR(AVERAGE(#REF!),"-")</f>
        <v>-</v>
      </c>
      <c r="AB10" s="84"/>
      <c r="AC10" s="68"/>
      <c r="AD10" s="834" t="str">
        <f>IFERROR(AVERAGE(#REF!),"-")</f>
        <v>-</v>
      </c>
      <c r="AE10" s="105">
        <f>IFERROR(AVERAGE(AE7:AE9),"-")</f>
        <v>0</v>
      </c>
      <c r="AF10" s="106">
        <f>IFERROR(AVERAGE(AF7:AF9),"-")</f>
        <v>0</v>
      </c>
      <c r="AG10" s="106">
        <f>IFERROR(AVERAGE(AG7:AG9),"-")</f>
        <v>0</v>
      </c>
      <c r="AH10" s="51">
        <f>IFERROR(AVERAGE(AH7:AH9),"-")</f>
        <v>0</v>
      </c>
      <c r="AI10" s="835">
        <f>IFERROR(AVERAGE(AI7:AI9),"-")</f>
        <v>0</v>
      </c>
      <c r="AJ10" s="100"/>
      <c r="AK10" s="101"/>
      <c r="AL10" s="102"/>
      <c r="AM10" s="103"/>
    </row>
    <row r="11" spans="1:41" ht="25.5" x14ac:dyDescent="0.2">
      <c r="S11" s="109"/>
      <c r="T11" s="120" t="s">
        <v>609</v>
      </c>
      <c r="U11" s="814"/>
      <c r="V11" s="109"/>
      <c r="W11" s="120" t="s">
        <v>610</v>
      </c>
      <c r="X11" s="814"/>
      <c r="Y11" s="108"/>
      <c r="Z11" s="122" t="s">
        <v>611</v>
      </c>
      <c r="AA11" s="814"/>
      <c r="AB11" s="109"/>
      <c r="AC11" s="120" t="s">
        <v>612</v>
      </c>
      <c r="AD11" s="814"/>
      <c r="AE11" s="107"/>
      <c r="AF11" s="108"/>
      <c r="AG11" s="109"/>
      <c r="AH11" s="95" t="s">
        <v>613</v>
      </c>
      <c r="AI11" s="808"/>
    </row>
    <row r="12" spans="1:41" ht="15" x14ac:dyDescent="0.2">
      <c r="N12" s="197"/>
      <c r="O12" s="197"/>
      <c r="P12" s="197"/>
      <c r="Q12" s="193"/>
      <c r="R12" s="194"/>
      <c r="U12" s="49"/>
      <c r="AA12" s="49"/>
    </row>
    <row r="13" spans="1:41" ht="15" x14ac:dyDescent="0.25">
      <c r="N13"/>
      <c r="O13"/>
      <c r="P13"/>
      <c r="Q13" s="162"/>
      <c r="R13" s="196"/>
      <c r="U13" s="49"/>
      <c r="AA13" s="49"/>
    </row>
    <row r="14" spans="1:41" ht="15" x14ac:dyDescent="0.25">
      <c r="N14"/>
      <c r="O14"/>
      <c r="P14"/>
      <c r="Q14" s="162"/>
      <c r="R14" s="196"/>
      <c r="U14" s="49"/>
      <c r="AA14" s="49"/>
    </row>
    <row r="15" spans="1:41" ht="15" x14ac:dyDescent="0.25">
      <c r="N15"/>
      <c r="O15"/>
      <c r="P15"/>
      <c r="Q15" s="162"/>
      <c r="R15" s="196"/>
      <c r="U15" s="49"/>
      <c r="AA15" s="49"/>
    </row>
    <row r="16" spans="1:41" ht="15" x14ac:dyDescent="0.25">
      <c r="N16"/>
      <c r="O16"/>
      <c r="P16"/>
      <c r="Q16" s="162"/>
      <c r="R16" s="196"/>
      <c r="U16" s="49"/>
      <c r="AA16" s="49"/>
    </row>
    <row r="17" spans="14:27" ht="15" x14ac:dyDescent="0.25">
      <c r="N17"/>
      <c r="O17"/>
      <c r="P17"/>
      <c r="Q17" s="162"/>
      <c r="R17" s="196"/>
      <c r="U17" s="49"/>
      <c r="AA17" s="49"/>
    </row>
    <row r="18" spans="14:27" ht="15" x14ac:dyDescent="0.25">
      <c r="N18"/>
      <c r="O18"/>
      <c r="P18"/>
      <c r="Q18" s="162"/>
      <c r="R18" s="196"/>
      <c r="U18" s="49"/>
      <c r="AA18" s="49"/>
    </row>
    <row r="19" spans="14:27" ht="15" x14ac:dyDescent="0.25">
      <c r="N19"/>
      <c r="O19"/>
      <c r="P19"/>
      <c r="Q19" s="162"/>
      <c r="R19" s="196"/>
      <c r="U19" s="49"/>
      <c r="AA19" s="49"/>
    </row>
    <row r="20" spans="14:27" x14ac:dyDescent="0.2">
      <c r="U20" s="49"/>
      <c r="AA20" s="49"/>
    </row>
    <row r="21" spans="14:27" x14ac:dyDescent="0.2">
      <c r="R21" s="195"/>
      <c r="U21" s="49"/>
      <c r="X21" s="49"/>
      <c r="AA21" s="49"/>
    </row>
    <row r="22" spans="14:27" x14ac:dyDescent="0.2">
      <c r="R22" s="49"/>
      <c r="U22" s="49"/>
      <c r="X22" s="49"/>
      <c r="AA22" s="49"/>
    </row>
  </sheetData>
  <mergeCells count="59">
    <mergeCell ref="A4:K4"/>
    <mergeCell ref="J5:K5"/>
    <mergeCell ref="K7:K9"/>
    <mergeCell ref="A10:Q10"/>
    <mergeCell ref="U10:U11"/>
    <mergeCell ref="S5:S6"/>
    <mergeCell ref="T5:T6"/>
    <mergeCell ref="U5:U6"/>
    <mergeCell ref="J7:J9"/>
    <mergeCell ref="I7:I9"/>
    <mergeCell ref="H7:H9"/>
    <mergeCell ref="G7:G9"/>
    <mergeCell ref="F7:F9"/>
    <mergeCell ref="E7:E9"/>
    <mergeCell ref="D7:D9"/>
    <mergeCell ref="C7:C9"/>
    <mergeCell ref="X10:X11"/>
    <mergeCell ref="AA10:AA11"/>
    <mergeCell ref="AD10:AD11"/>
    <mergeCell ref="X5:X6"/>
    <mergeCell ref="AI10:AI11"/>
    <mergeCell ref="Z5:Z6"/>
    <mergeCell ref="AA5:AA6"/>
    <mergeCell ref="AB5:AB6"/>
    <mergeCell ref="AC5:AC6"/>
    <mergeCell ref="AD5:AD6"/>
    <mergeCell ref="AE5:AI5"/>
    <mergeCell ref="M5:M6"/>
    <mergeCell ref="L4:R4"/>
    <mergeCell ref="S4:AD4"/>
    <mergeCell ref="AE4:AI4"/>
    <mergeCell ref="F5:F6"/>
    <mergeCell ref="G5:G6"/>
    <mergeCell ref="H5:H6"/>
    <mergeCell ref="L5:L6"/>
    <mergeCell ref="Y5:Y6"/>
    <mergeCell ref="V5:V6"/>
    <mergeCell ref="W5:W6"/>
    <mergeCell ref="N5:N6"/>
    <mergeCell ref="O5:O6"/>
    <mergeCell ref="P5:P6"/>
    <mergeCell ref="Q5:Q6"/>
    <mergeCell ref="R5:R6"/>
    <mergeCell ref="B7:B9"/>
    <mergeCell ref="A7:A9"/>
    <mergeCell ref="A1:B1"/>
    <mergeCell ref="AK1:AM2"/>
    <mergeCell ref="A2:B3"/>
    <mergeCell ref="C2:C3"/>
    <mergeCell ref="D2:AJ2"/>
    <mergeCell ref="D3:AJ3"/>
    <mergeCell ref="AK3:AM3"/>
    <mergeCell ref="C1:AJ1"/>
    <mergeCell ref="AJ4:AM5"/>
    <mergeCell ref="A5:A6"/>
    <mergeCell ref="B5:B6"/>
    <mergeCell ref="C5:C6"/>
    <mergeCell ref="D5:D6"/>
    <mergeCell ref="E5:E6"/>
  </mergeCells>
  <conditionalFormatting sqref="AE7:AI9">
    <cfRule type="cellIs" dxfId="5" priority="1" operator="lessThan">
      <formula>0.6</formula>
    </cfRule>
    <cfRule type="cellIs" dxfId="4" priority="2" operator="between">
      <formula>60%</formula>
      <formula>79%</formula>
    </cfRule>
    <cfRule type="cellIs" dxfId="3" priority="3" operator="between">
      <formula>80%</formula>
      <formula>100%</formula>
    </cfRule>
  </conditionalFormatting>
  <conditionalFormatting sqref="AI10">
    <cfRule type="cellIs" dxfId="2" priority="7" operator="lessThan">
      <formula>0.6</formula>
    </cfRule>
    <cfRule type="cellIs" dxfId="1" priority="8" operator="between">
      <formula>60%</formula>
      <formula>79%</formula>
    </cfRule>
    <cfRule type="cellIs" dxfId="0" priority="9" operator="between">
      <formula>80%</formula>
      <formula>100%</formula>
    </cfRule>
  </conditionalFormatting>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e5a505b-9de0-4da7-8b08-10a6798294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2EDDDB26466234C975869C203F7F22F" ma:contentTypeVersion="15" ma:contentTypeDescription="Crear nuevo documento." ma:contentTypeScope="" ma:versionID="1c45144465f15ecde4c6343c7b101e01">
  <xsd:schema xmlns:xsd="http://www.w3.org/2001/XMLSchema" xmlns:xs="http://www.w3.org/2001/XMLSchema" xmlns:p="http://schemas.microsoft.com/office/2006/metadata/properties" xmlns:ns3="be5a505b-9de0-4da7-8b08-10a6798294e0" xmlns:ns4="92a4ab9a-0f0a-4a3b-96d4-95bcf207df19" targetNamespace="http://schemas.microsoft.com/office/2006/metadata/properties" ma:root="true" ma:fieldsID="45566d130f720fd8b1df96bb5b7b5dc4" ns3:_="" ns4:_="">
    <xsd:import namespace="be5a505b-9de0-4da7-8b08-10a6798294e0"/>
    <xsd:import namespace="92a4ab9a-0f0a-4a3b-96d4-95bcf207df1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ObjectDetectorVersions" minOccurs="0"/>
                <xsd:element ref="ns3:MediaServiceSearchProperties" minOccurs="0"/>
                <xsd:element ref="ns3:MediaServiceSystem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5a505b-9de0-4da7-8b08-10a679829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SystemTags" ma:index="18" nillable="true" ma:displayName="MediaServiceSystemTags" ma:hidden="true" ma:internalName="MediaServiceSystemTag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a4ab9a-0f0a-4a3b-96d4-95bcf207df1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2F6193-A3CE-4C30-A2E9-1FFD4972C472}">
  <ds:schemaRefs>
    <ds:schemaRef ds:uri="http://schemas.microsoft.com/sharepoint/v3/contenttype/forms"/>
  </ds:schemaRefs>
</ds:datastoreItem>
</file>

<file path=customXml/itemProps2.xml><?xml version="1.0" encoding="utf-8"?>
<ds:datastoreItem xmlns:ds="http://schemas.openxmlformats.org/officeDocument/2006/customXml" ds:itemID="{C8172A54-2E4C-4FF9-A0B4-A020CE336341}">
  <ds:schemaRefs>
    <ds:schemaRef ds:uri="http://schemas.microsoft.com/office/2006/metadata/properties"/>
    <ds:schemaRef ds:uri="http://schemas.microsoft.com/office/infopath/2007/PartnerControls"/>
    <ds:schemaRef ds:uri="be5a505b-9de0-4da7-8b08-10a6798294e0"/>
  </ds:schemaRefs>
</ds:datastoreItem>
</file>

<file path=customXml/itemProps3.xml><?xml version="1.0" encoding="utf-8"?>
<ds:datastoreItem xmlns:ds="http://schemas.openxmlformats.org/officeDocument/2006/customXml" ds:itemID="{CC615074-DF69-4B94-8817-81E161939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5a505b-9de0-4da7-8b08-10a6798294e0"/>
    <ds:schemaRef ds:uri="92a4ab9a-0f0a-4a3b-96d4-95bcf207d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POA INST</vt:lpstr>
      <vt:lpstr>Instructivo Evaluación </vt:lpstr>
      <vt:lpstr>POA Procesos</vt:lpstr>
      <vt:lpstr>Despliegue POA</vt:lpstr>
      <vt:lpstr>Plan de desarrollo</vt:lpstr>
      <vt:lpstr>Direccionamiento estratégico</vt:lpstr>
      <vt:lpstr>G. de calidad</vt:lpstr>
      <vt:lpstr>Atención urgencias</vt:lpstr>
      <vt:lpstr>Atención ambulatoria</vt:lpstr>
      <vt:lpstr>Atención hospitalaria</vt:lpstr>
      <vt:lpstr>Quirófanos</vt:lpstr>
      <vt:lpstr>G. preventiva y predictiva</vt:lpstr>
      <vt:lpstr>G. farmacéutica</vt:lpstr>
      <vt:lpstr>Apoyo diagnóstico</vt:lpstr>
      <vt:lpstr>Apoyo terapéutico</vt:lpstr>
      <vt:lpstr>Enfermería</vt:lpstr>
      <vt:lpstr>SIAU</vt:lpstr>
      <vt:lpstr>Seguridad del paciente</vt:lpstr>
      <vt:lpstr>Docencia servicio</vt:lpstr>
      <vt:lpstr>Investigación</vt:lpstr>
      <vt:lpstr>G. del talento humano</vt:lpstr>
      <vt:lpstr>BPM</vt:lpstr>
      <vt:lpstr>Hoja2</vt:lpstr>
      <vt:lpstr>Líneas Investigación</vt:lpstr>
      <vt:lpstr>Congresos</vt:lpstr>
      <vt:lpstr>Alianzas Estratégicas</vt:lpstr>
      <vt:lpstr>G. servicios de apoyo</vt:lpstr>
      <vt:lpstr>G. de la información</vt:lpstr>
      <vt:lpstr>G. de recursos físicos</vt:lpstr>
      <vt:lpstr>G. financiera</vt:lpstr>
      <vt:lpstr>G. jurídica</vt:lpstr>
      <vt:lpstr>'Despliegue POA'!Área_de_impresión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CALIDAD03</dc:creator>
  <cp:keywords/>
  <dc:description/>
  <cp:lastModifiedBy>Jorge Figueredo</cp:lastModifiedBy>
  <cp:revision/>
  <dcterms:created xsi:type="dcterms:W3CDTF">2021-05-11T21:38:35Z</dcterms:created>
  <dcterms:modified xsi:type="dcterms:W3CDTF">2025-05-06T13:50:22Z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0x01010012EDDDB26466234C975869C203F7F22F</vt:lpwstr>
  </property>
</Properties>
</file>